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21_NA Caballines\Manuscript June 19 2025\Manuscript June 19 2025\Supplementary Materials\Edited\"/>
    </mc:Choice>
  </mc:AlternateContent>
  <xr:revisionPtr revIDLastSave="0" documentId="8_{142A3F47-C555-4F6A-A54F-BA50C730E40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2" r:id="rId1"/>
  </sheets>
  <definedNames>
    <definedName name="dap">#REF!</definedName>
    <definedName name="dapdist">#REF!</definedName>
    <definedName name="dapmax">#REF!</definedName>
    <definedName name="dapmin">#REF!</definedName>
    <definedName name="dapprox">#REF!</definedName>
    <definedName name="dtart">#REF!</definedName>
    <definedName name="dtprox">#REF!</definedName>
    <definedName name="dtsusart">#REF!</definedName>
    <definedName name="largeur">#REF!</definedName>
    <definedName name="longueur">#REF!</definedName>
    <definedName name="magnum">#REF!</definedName>
    <definedName name="_xlnm.Print_Area" localSheetId="0">Feuil1!$A$6:$G$43</definedName>
    <definedName name="_xlnm.Print_Area">#REF!</definedName>
    <definedName name="uncif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24" i="2" l="1"/>
  <c r="C88" i="2"/>
  <c r="D88" i="2"/>
  <c r="E88" i="2"/>
  <c r="F88" i="2"/>
  <c r="G88" i="2"/>
  <c r="C89" i="2"/>
  <c r="D89" i="2"/>
  <c r="E89" i="2"/>
  <c r="F89" i="2"/>
  <c r="G89" i="2"/>
  <c r="C90" i="2"/>
  <c r="D90" i="2"/>
  <c r="E90" i="2"/>
  <c r="F90" i="2"/>
  <c r="G90" i="2"/>
  <c r="C91" i="2"/>
  <c r="D91" i="2"/>
  <c r="E91" i="2"/>
  <c r="F91" i="2"/>
  <c r="G91" i="2"/>
  <c r="C92" i="2"/>
  <c r="D92" i="2"/>
  <c r="E92" i="2"/>
  <c r="F92" i="2"/>
  <c r="G92" i="2"/>
  <c r="C93" i="2"/>
  <c r="D93" i="2"/>
  <c r="E93" i="2"/>
  <c r="F93" i="2"/>
  <c r="G93" i="2"/>
  <c r="C94" i="2"/>
  <c r="D94" i="2"/>
  <c r="E94" i="2"/>
  <c r="F94" i="2"/>
  <c r="G94" i="2"/>
  <c r="C95" i="2"/>
  <c r="D95" i="2"/>
  <c r="E95" i="2"/>
  <c r="F95" i="2"/>
  <c r="G95" i="2"/>
  <c r="C96" i="2"/>
  <c r="D96" i="2"/>
  <c r="E96" i="2"/>
  <c r="F96" i="2"/>
  <c r="G96" i="2"/>
  <c r="C97" i="2"/>
  <c r="D97" i="2"/>
  <c r="E97" i="2"/>
  <c r="F97" i="2"/>
  <c r="G97" i="2"/>
  <c r="C98" i="2"/>
  <c r="D98" i="2"/>
  <c r="E98" i="2"/>
  <c r="F98" i="2"/>
  <c r="G98" i="2"/>
  <c r="C99" i="2"/>
  <c r="D99" i="2"/>
  <c r="E99" i="2"/>
  <c r="F99" i="2"/>
  <c r="C100" i="2"/>
  <c r="D100" i="2"/>
  <c r="E100" i="2"/>
  <c r="F100" i="2"/>
  <c r="G100" i="2"/>
  <c r="C101" i="2"/>
  <c r="D101" i="2"/>
  <c r="E101" i="2"/>
  <c r="F101" i="2"/>
  <c r="G101" i="2"/>
  <c r="C102" i="2"/>
  <c r="D102" i="2"/>
  <c r="E102" i="2"/>
  <c r="F102" i="2"/>
  <c r="G102" i="2"/>
  <c r="C103" i="2"/>
  <c r="D103" i="2"/>
  <c r="E103" i="2"/>
  <c r="F103" i="2"/>
  <c r="G103" i="2"/>
  <c r="C104" i="2"/>
  <c r="D104" i="2"/>
  <c r="E104" i="2"/>
  <c r="F104" i="2"/>
  <c r="G104" i="2"/>
  <c r="G87" i="2"/>
  <c r="F87" i="2"/>
  <c r="E87" i="2"/>
  <c r="D87" i="2"/>
  <c r="C87" i="2"/>
  <c r="H67" i="2"/>
  <c r="L24" i="2" l="1"/>
  <c r="A83" i="2"/>
  <c r="G83" i="2" s="1"/>
  <c r="A82" i="2"/>
  <c r="G82" i="2" s="1"/>
  <c r="A81" i="2"/>
  <c r="F81" i="2" s="1"/>
  <c r="A80" i="2"/>
  <c r="A79" i="2"/>
  <c r="F79" i="2" s="1"/>
  <c r="B78" i="2"/>
  <c r="A78" i="2"/>
  <c r="F78" i="2" s="1"/>
  <c r="B77" i="2"/>
  <c r="A77" i="2"/>
  <c r="E77" i="2" s="1"/>
  <c r="A76" i="2"/>
  <c r="G76" i="2" s="1"/>
  <c r="A75" i="2"/>
  <c r="A74" i="2"/>
  <c r="A73" i="2"/>
  <c r="A72" i="2"/>
  <c r="F72" i="2" s="1"/>
  <c r="B71" i="2"/>
  <c r="A71" i="2"/>
  <c r="F71" i="2" s="1"/>
  <c r="B70" i="2"/>
  <c r="A70" i="2"/>
  <c r="F70" i="2" s="1"/>
  <c r="B69" i="2"/>
  <c r="A69" i="2"/>
  <c r="A68" i="2"/>
  <c r="C68" i="2" s="1"/>
  <c r="G67" i="2"/>
  <c r="F67" i="2"/>
  <c r="E67" i="2"/>
  <c r="D67" i="2"/>
  <c r="C67" i="2"/>
  <c r="J24" i="2"/>
  <c r="I24" i="2"/>
  <c r="D24" i="2"/>
  <c r="G24" i="2"/>
  <c r="E24" i="2"/>
  <c r="F24" i="2"/>
  <c r="H24" i="2"/>
  <c r="E80" i="2" l="1"/>
  <c r="C80" i="2"/>
  <c r="H73" i="2"/>
  <c r="F74" i="2"/>
  <c r="H74" i="2"/>
  <c r="C75" i="2"/>
  <c r="H75" i="2"/>
  <c r="G68" i="2"/>
  <c r="F69" i="2"/>
  <c r="L88" i="2"/>
  <c r="K88" i="2"/>
  <c r="E68" i="2"/>
  <c r="G69" i="2"/>
  <c r="F76" i="2"/>
  <c r="K103" i="2"/>
  <c r="J103" i="2"/>
  <c r="L103" i="2"/>
  <c r="L97" i="2"/>
  <c r="K97" i="2"/>
  <c r="J97" i="2"/>
  <c r="K91" i="2"/>
  <c r="J91" i="2"/>
  <c r="L91" i="2"/>
  <c r="K102" i="2"/>
  <c r="J102" i="2"/>
  <c r="L102" i="2"/>
  <c r="K96" i="2"/>
  <c r="L96" i="2"/>
  <c r="J96" i="2"/>
  <c r="K90" i="2"/>
  <c r="J90" i="2"/>
  <c r="L90" i="2"/>
  <c r="K101" i="2"/>
  <c r="J101" i="2"/>
  <c r="L101" i="2"/>
  <c r="L95" i="2"/>
  <c r="K95" i="2"/>
  <c r="J95" i="2"/>
  <c r="K87" i="2"/>
  <c r="L94" i="2"/>
  <c r="K94" i="2"/>
  <c r="J94" i="2"/>
  <c r="J88" i="2"/>
  <c r="D69" i="2"/>
  <c r="D76" i="2"/>
  <c r="K89" i="2"/>
  <c r="J89" i="2"/>
  <c r="L89" i="2"/>
  <c r="K99" i="2"/>
  <c r="J99" i="2"/>
  <c r="L99" i="2"/>
  <c r="K93" i="2"/>
  <c r="J93" i="2"/>
  <c r="L93" i="2"/>
  <c r="J87" i="2"/>
  <c r="K100" i="2"/>
  <c r="J100" i="2"/>
  <c r="L100" i="2"/>
  <c r="D68" i="2"/>
  <c r="E69" i="2"/>
  <c r="E76" i="2"/>
  <c r="L104" i="2"/>
  <c r="K104" i="2"/>
  <c r="J104" i="2"/>
  <c r="K98" i="2"/>
  <c r="J98" i="2"/>
  <c r="L98" i="2"/>
  <c r="K92" i="2"/>
  <c r="L92" i="2"/>
  <c r="J92" i="2"/>
  <c r="L87" i="2"/>
  <c r="C82" i="2"/>
  <c r="C73" i="2"/>
  <c r="F73" i="2"/>
  <c r="F75" i="2"/>
  <c r="E72" i="2"/>
  <c r="F82" i="2"/>
  <c r="D75" i="2"/>
  <c r="C72" i="2"/>
  <c r="D73" i="2"/>
  <c r="E75" i="2"/>
  <c r="D82" i="2"/>
  <c r="D72" i="2"/>
  <c r="E82" i="2"/>
  <c r="C69" i="2"/>
  <c r="C76" i="2"/>
  <c r="C74" i="2"/>
  <c r="C83" i="2"/>
  <c r="G74" i="2"/>
  <c r="C79" i="2"/>
  <c r="E71" i="2"/>
  <c r="D74" i="2"/>
  <c r="G75" i="2"/>
  <c r="C77" i="2"/>
  <c r="C78" i="2"/>
  <c r="C81" i="2"/>
  <c r="E83" i="2"/>
  <c r="E70" i="2"/>
  <c r="E74" i="2"/>
  <c r="D77" i="2"/>
  <c r="E78" i="2"/>
  <c r="F83" i="2"/>
  <c r="C24" i="2"/>
  <c r="A29" i="2" l="1"/>
  <c r="A30" i="2"/>
  <c r="A31" i="2"/>
  <c r="A32" i="2"/>
  <c r="A34" i="2"/>
  <c r="F34" i="2" s="1"/>
  <c r="A27" i="2"/>
  <c r="F27" i="2" s="1"/>
  <c r="A28" i="2"/>
  <c r="F28" i="2" s="1"/>
  <c r="A33" i="2"/>
  <c r="I33" i="2" s="1"/>
  <c r="A35" i="2"/>
  <c r="F35" i="2" s="1"/>
  <c r="A36" i="2"/>
  <c r="A37" i="2"/>
  <c r="A38" i="2"/>
  <c r="A39" i="2"/>
  <c r="A40" i="2"/>
  <c r="A25" i="2"/>
  <c r="A26" i="2"/>
  <c r="B35" i="2"/>
  <c r="B34" i="2"/>
  <c r="B28" i="2"/>
  <c r="B27" i="2"/>
  <c r="B26" i="2"/>
  <c r="E39" i="2"/>
  <c r="L31" i="2" l="1"/>
  <c r="K31" i="2"/>
  <c r="J32" i="2"/>
  <c r="L32" i="2"/>
  <c r="J31" i="2"/>
  <c r="I31" i="2"/>
  <c r="J30" i="2"/>
  <c r="I30" i="2"/>
  <c r="F32" i="2"/>
  <c r="H32" i="2"/>
  <c r="F31" i="2"/>
  <c r="H31" i="2"/>
  <c r="F26" i="2"/>
  <c r="H26" i="2"/>
  <c r="F25" i="2"/>
  <c r="H25" i="2"/>
  <c r="F40" i="2"/>
  <c r="H40" i="2"/>
  <c r="F33" i="2"/>
  <c r="H33" i="2"/>
  <c r="F39" i="2"/>
  <c r="H39" i="2"/>
  <c r="F29" i="2"/>
  <c r="G37" i="2"/>
  <c r="G32" i="2"/>
  <c r="D32" i="2"/>
  <c r="G31" i="2"/>
  <c r="D31" i="2"/>
  <c r="C27" i="2"/>
  <c r="G27" i="2"/>
  <c r="C36" i="2"/>
  <c r="G36" i="2"/>
  <c r="D36" i="2"/>
  <c r="D25" i="2"/>
  <c r="G40" i="2"/>
  <c r="D40" i="2"/>
  <c r="G33" i="2"/>
  <c r="D33" i="2"/>
  <c r="C30" i="2"/>
  <c r="G30" i="2"/>
  <c r="D30" i="2"/>
  <c r="G38" i="2"/>
  <c r="D38" i="2"/>
  <c r="D34" i="2"/>
  <c r="G26" i="2"/>
  <c r="D26" i="2"/>
  <c r="C35" i="2"/>
  <c r="G35" i="2"/>
  <c r="D35" i="2"/>
  <c r="C39" i="2"/>
  <c r="G39" i="2"/>
  <c r="D39" i="2"/>
  <c r="C28" i="2"/>
  <c r="G28" i="2"/>
  <c r="C29" i="2"/>
  <c r="G29" i="2"/>
  <c r="D29" i="2"/>
  <c r="C38" i="2"/>
  <c r="C26" i="2"/>
  <c r="C37" i="2"/>
  <c r="C32" i="2"/>
  <c r="C25" i="2"/>
  <c r="C31" i="2"/>
  <c r="C40" i="2"/>
  <c r="C33" i="2"/>
  <c r="E34" i="2"/>
  <c r="E26" i="2"/>
  <c r="E25" i="2"/>
  <c r="E33" i="2"/>
  <c r="E29" i="2"/>
  <c r="E32" i="2"/>
  <c r="E30" i="2"/>
  <c r="E31" i="2"/>
</calcChain>
</file>

<file path=xl/sharedStrings.xml><?xml version="1.0" encoding="utf-8"?>
<sst xmlns="http://schemas.openxmlformats.org/spreadsheetml/2006/main" count="119" uniqueCount="47">
  <si>
    <t>E. hatcheri</t>
  </si>
  <si>
    <t>E. h. onager</t>
  </si>
  <si>
    <t>Log10 onag.</t>
  </si>
  <si>
    <t>2-5</t>
  </si>
  <si>
    <t>17bis</t>
  </si>
  <si>
    <t>VE</t>
  </si>
  <si>
    <t>Gordon</t>
  </si>
  <si>
    <t xml:space="preserve">UNSM 5981 </t>
  </si>
  <si>
    <t>Equus Beds</t>
  </si>
  <si>
    <t>E niobrarensis</t>
    <phoneticPr fontId="1"/>
  </si>
  <si>
    <t>F</t>
    <phoneticPr fontId="1"/>
  </si>
  <si>
    <t>Fig. Hay</t>
  </si>
  <si>
    <t>Nebraska</t>
  </si>
  <si>
    <t>?</t>
    <phoneticPr fontId="1"/>
  </si>
  <si>
    <t>M old</t>
    <phoneticPr fontId="1"/>
  </si>
  <si>
    <t>Sh 5, U7</t>
    <phoneticPr fontId="1"/>
  </si>
  <si>
    <t>?</t>
  </si>
  <si>
    <t>UNSM 5980</t>
    <phoneticPr fontId="1"/>
  </si>
  <si>
    <t>M old</t>
  </si>
  <si>
    <t>Sh 5, U9</t>
    <phoneticPr fontId="1"/>
  </si>
  <si>
    <t>UNSM 5982</t>
    <phoneticPr fontId="1"/>
  </si>
  <si>
    <t>Howe</t>
  </si>
  <si>
    <t>M, 3900</t>
    <phoneticPr fontId="2"/>
  </si>
  <si>
    <t>AMNH 2725</t>
  </si>
  <si>
    <t>cast VE</t>
  </si>
  <si>
    <t xml:space="preserve"> Fig. AA</t>
  </si>
  <si>
    <t>2 years</t>
  </si>
  <si>
    <t>Gidley 1901 complicatus</t>
  </si>
  <si>
    <t>Frankfurt M-1488</t>
  </si>
  <si>
    <t>n</t>
  </si>
  <si>
    <t>x</t>
  </si>
  <si>
    <t>min</t>
  </si>
  <si>
    <t>max</t>
  </si>
  <si>
    <t>s</t>
  </si>
  <si>
    <t>v</t>
  </si>
  <si>
    <t>D logx</t>
  </si>
  <si>
    <t>D logmin</t>
  </si>
  <si>
    <t>Dlogmax</t>
  </si>
  <si>
    <t>USNM 4999</t>
  </si>
  <si>
    <t>E. cf. E. niobrarensis</t>
  </si>
  <si>
    <t>E. cf. E. hatcheri</t>
  </si>
  <si>
    <t>USNM 7868</t>
  </si>
  <si>
    <t>Measurement</t>
  </si>
  <si>
    <t>UNSM 5980</t>
  </si>
  <si>
    <t>UNSM 5982</t>
  </si>
  <si>
    <t>UNSM 5989</t>
  </si>
  <si>
    <t>UNSM 1346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</si>
</sst>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8">
    <font>
      <sz val="9"/>
      <name val="Geneva"/>
    </font>
    <font>
      <sz val="8"/>
      <name val="Geneva"/>
      <family val="2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4"/>
      <color indexed="12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165" fontId="3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 vertical="top"/>
    </xf>
    <xf numFmtId="164" fontId="3" fillId="0" borderId="0" xfId="0" applyNumberFormat="1" applyFont="1"/>
    <xf numFmtId="164" fontId="2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right"/>
    </xf>
    <xf numFmtId="0" fontId="7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65" fontId="2" fillId="0" borderId="0" xfId="0" applyNumberFormat="1" applyFont="1"/>
    <xf numFmtId="0" fontId="5" fillId="0" borderId="0" xfId="0" applyFont="1" applyAlignment="1">
      <alignment horizontal="right"/>
    </xf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6D6FF"/>
      <color rgb="FFFF4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331848552299"/>
          <c:y val="0.2096743154307204"/>
          <c:w val="0.78396436525612501"/>
          <c:h val="0.6544532259960042"/>
        </c:manualLayout>
      </c:layout>
      <c:lineChart>
        <c:grouping val="standard"/>
        <c:varyColors val="0"/>
        <c:ser>
          <c:idx val="2"/>
          <c:order val="0"/>
          <c:tx>
            <c:strRef>
              <c:f>Feuil1!$C$24</c:f>
              <c:strCache>
                <c:ptCount val="1"/>
                <c:pt idx="0">
                  <c:v>UNSM 1346</c:v>
                </c:pt>
              </c:strCache>
            </c:strRef>
          </c:tx>
          <c:spPr>
            <a:ln w="44450" cap="rnd" cmpd="sng" algn="ctr">
              <a:solidFill>
                <a:srgbClr val="92D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Feuil1!$C$25:$C$40</c:f>
              <c:numCache>
                <c:formatCode>0.000</c:formatCode>
                <c:ptCount val="16"/>
                <c:pt idx="0">
                  <c:v>0.14399999999999999</c:v>
                </c:pt>
                <c:pt idx="1">
                  <c:v>0.111</c:v>
                </c:pt>
                <c:pt idx="2">
                  <c:v>-1.0999999999999999E-2</c:v>
                </c:pt>
                <c:pt idx="3">
                  <c:v>0.18099999999999999</c:v>
                </c:pt>
                <c:pt idx="4">
                  <c:v>0.122</c:v>
                </c:pt>
                <c:pt idx="5">
                  <c:v>0.18</c:v>
                </c:pt>
                <c:pt idx="6">
                  <c:v>0.128</c:v>
                </c:pt>
                <c:pt idx="7">
                  <c:v>1.4E-2</c:v>
                </c:pt>
                <c:pt idx="8">
                  <c:v>9.1999999999999998E-2</c:v>
                </c:pt>
                <c:pt idx="10">
                  <c:v>7.0000000000000007E-2</c:v>
                </c:pt>
                <c:pt idx="11">
                  <c:v>0.104</c:v>
                </c:pt>
                <c:pt idx="12">
                  <c:v>7.3999999999999996E-2</c:v>
                </c:pt>
                <c:pt idx="13">
                  <c:v>2.1000000000000001E-2</c:v>
                </c:pt>
                <c:pt idx="14">
                  <c:v>0.16900000000000001</c:v>
                </c:pt>
                <c:pt idx="15">
                  <c:v>7.2999999999999995E-2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DC-0840-8C6C-25C9E32E124E}"/>
            </c:ext>
          </c:extLst>
        </c:ser>
        <c:ser>
          <c:idx val="0"/>
          <c:order val="1"/>
          <c:tx>
            <c:strRef>
              <c:f>Feuil1!$D$24</c:f>
              <c:strCache>
                <c:ptCount val="1"/>
                <c:pt idx="0">
                  <c:v>USNM 7868</c:v>
                </c:pt>
              </c:strCache>
            </c:strRef>
          </c:tx>
          <c:spPr>
            <a:ln w="41275" cap="rnd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Feuil1!$D$25:$D$40</c:f>
              <c:numCache>
                <c:formatCode>0.000</c:formatCode>
                <c:ptCount val="16"/>
                <c:pt idx="0">
                  <c:v>0.109</c:v>
                </c:pt>
                <c:pt idx="1">
                  <c:v>8.1000000000000003E-2</c:v>
                </c:pt>
                <c:pt idx="4">
                  <c:v>0.107</c:v>
                </c:pt>
                <c:pt idx="5">
                  <c:v>0.13100000000000001</c:v>
                </c:pt>
                <c:pt idx="6">
                  <c:v>8.5999999999999993E-2</c:v>
                </c:pt>
                <c:pt idx="7">
                  <c:v>-7.0000000000000001E-3</c:v>
                </c:pt>
                <c:pt idx="8">
                  <c:v>7.9000000000000001E-2</c:v>
                </c:pt>
                <c:pt idx="9">
                  <c:v>0.05</c:v>
                </c:pt>
                <c:pt idx="10">
                  <c:v>0.112</c:v>
                </c:pt>
                <c:pt idx="11">
                  <c:v>2.5000000000000001E-2</c:v>
                </c:pt>
                <c:pt idx="13">
                  <c:v>-4.1000000000000002E-2</c:v>
                </c:pt>
                <c:pt idx="14">
                  <c:v>0.14399999999999999</c:v>
                </c:pt>
                <c:pt idx="15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C-0840-8C6C-25C9E32E124E}"/>
            </c:ext>
          </c:extLst>
        </c:ser>
        <c:ser>
          <c:idx val="1"/>
          <c:order val="2"/>
          <c:tx>
            <c:strRef>
              <c:f>Feuil1!$E$24</c:f>
              <c:strCache>
                <c:ptCount val="1"/>
                <c:pt idx="0">
                  <c:v>USNM 4999</c:v>
                </c:pt>
              </c:strCache>
            </c:strRef>
          </c:tx>
          <c:marker>
            <c:symbol val="squar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Feuil1!$E$25:$E$40</c:f>
              <c:numCache>
                <c:formatCode>0.000</c:formatCode>
                <c:ptCount val="16"/>
                <c:pt idx="0">
                  <c:v>0.1</c:v>
                </c:pt>
                <c:pt idx="1">
                  <c:v>5.7000000000000002E-2</c:v>
                </c:pt>
                <c:pt idx="4">
                  <c:v>0.127</c:v>
                </c:pt>
                <c:pt idx="5">
                  <c:v>0.14199999999999999</c:v>
                </c:pt>
                <c:pt idx="6">
                  <c:v>0.107</c:v>
                </c:pt>
                <c:pt idx="7">
                  <c:v>5.3999999999999999E-2</c:v>
                </c:pt>
                <c:pt idx="8">
                  <c:v>7.4999999999999997E-2</c:v>
                </c:pt>
                <c:pt idx="9">
                  <c:v>-5.0000000000000001E-3</c:v>
                </c:pt>
                <c:pt idx="14">
                  <c:v>0.151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05-5C42-B9DD-FC77E9863757}"/>
            </c:ext>
          </c:extLst>
        </c:ser>
        <c:ser>
          <c:idx val="3"/>
          <c:order val="3"/>
          <c:tx>
            <c:strRef>
              <c:f>Feuil1!$F$24</c:f>
              <c:strCache>
                <c:ptCount val="1"/>
                <c:pt idx="0">
                  <c:v>UNSM 5980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Feuil1!$F$25:$F$40</c:f>
              <c:numCache>
                <c:formatCode>0.000</c:formatCode>
                <c:ptCount val="16"/>
                <c:pt idx="0">
                  <c:v>7.1999999999999995E-2</c:v>
                </c:pt>
                <c:pt idx="1">
                  <c:v>8.4000000000000005E-2</c:v>
                </c:pt>
                <c:pt idx="2">
                  <c:v>1.0999999999999999E-2</c:v>
                </c:pt>
                <c:pt idx="3">
                  <c:v>0.107</c:v>
                </c:pt>
                <c:pt idx="4">
                  <c:v>0.14699999999999999</c:v>
                </c:pt>
                <c:pt idx="6">
                  <c:v>0.128</c:v>
                </c:pt>
                <c:pt idx="7">
                  <c:v>4.3999999999999997E-2</c:v>
                </c:pt>
                <c:pt idx="8">
                  <c:v>7.0000000000000007E-2</c:v>
                </c:pt>
                <c:pt idx="9">
                  <c:v>3.7999999999999999E-2</c:v>
                </c:pt>
                <c:pt idx="10">
                  <c:v>7.0000000000000007E-2</c:v>
                </c:pt>
                <c:pt idx="14">
                  <c:v>0.13100000000000001</c:v>
                </c:pt>
                <c:pt idx="15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05-5C42-B9DD-FC77E9863757}"/>
            </c:ext>
          </c:extLst>
        </c:ser>
        <c:ser>
          <c:idx val="4"/>
          <c:order val="4"/>
          <c:tx>
            <c:strRef>
              <c:f>Feuil1!$G$24</c:f>
              <c:strCache>
                <c:ptCount val="1"/>
                <c:pt idx="0">
                  <c:v>UNSM 5981 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Feuil1!$G$25:$G$40</c:f>
              <c:numCache>
                <c:formatCode>0.000</c:formatCode>
                <c:ptCount val="16"/>
                <c:pt idx="1">
                  <c:v>6.4000000000000001E-2</c:v>
                </c:pt>
                <c:pt idx="2">
                  <c:v>-4.0000000000000001E-3</c:v>
                </c:pt>
                <c:pt idx="3">
                  <c:v>0.1</c:v>
                </c:pt>
                <c:pt idx="4">
                  <c:v>0.11600000000000001</c:v>
                </c:pt>
                <c:pt idx="5">
                  <c:v>0.16700000000000001</c:v>
                </c:pt>
                <c:pt idx="6">
                  <c:v>9.8000000000000004E-2</c:v>
                </c:pt>
                <c:pt idx="7">
                  <c:v>3.4000000000000002E-2</c:v>
                </c:pt>
                <c:pt idx="8">
                  <c:v>1.6E-2</c:v>
                </c:pt>
                <c:pt idx="10">
                  <c:v>5.5E-2</c:v>
                </c:pt>
                <c:pt idx="11">
                  <c:v>5.6000000000000001E-2</c:v>
                </c:pt>
                <c:pt idx="12">
                  <c:v>0.13300000000000001</c:v>
                </c:pt>
                <c:pt idx="13">
                  <c:v>6.0000000000000001E-3</c:v>
                </c:pt>
                <c:pt idx="14">
                  <c:v>0.153</c:v>
                </c:pt>
                <c:pt idx="15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05-5C42-B9DD-FC77E9863757}"/>
            </c:ext>
          </c:extLst>
        </c:ser>
        <c:ser>
          <c:idx val="5"/>
          <c:order val="5"/>
          <c:tx>
            <c:strRef>
              <c:f>Feuil1!$H$24</c:f>
              <c:strCache>
                <c:ptCount val="1"/>
                <c:pt idx="0">
                  <c:v>UNSM 5982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Feuil1!$H$25:$H$40</c:f>
              <c:numCache>
                <c:formatCode>0.000</c:formatCode>
                <c:ptCount val="16"/>
                <c:pt idx="0">
                  <c:v>0.10299999999999999</c:v>
                </c:pt>
                <c:pt idx="1">
                  <c:v>9.0999999999999998E-2</c:v>
                </c:pt>
                <c:pt idx="6">
                  <c:v>0.11</c:v>
                </c:pt>
                <c:pt idx="7">
                  <c:v>4.3999999999999997E-2</c:v>
                </c:pt>
                <c:pt idx="8">
                  <c:v>3.5999999999999997E-2</c:v>
                </c:pt>
                <c:pt idx="14">
                  <c:v>0.16300000000000001</c:v>
                </c:pt>
                <c:pt idx="15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105-5C42-B9DD-FC77E9863757}"/>
            </c:ext>
          </c:extLst>
        </c:ser>
        <c:ser>
          <c:idx val="6"/>
          <c:order val="6"/>
          <c:tx>
            <c:strRef>
              <c:f>Feuil1!$I$24</c:f>
              <c:strCache>
                <c:ptCount val="1"/>
                <c:pt idx="0">
                  <c:v>UNSM 5989</c:v>
                </c:pt>
              </c:strCache>
            </c:strRef>
          </c:tx>
          <c:spPr>
            <a:ln>
              <a:solidFill>
                <a:srgbClr val="FF40FF"/>
              </a:solidFill>
            </a:ln>
          </c:spPr>
          <c:marker>
            <c:symbol val="square"/>
            <c:size val="7"/>
            <c:spPr>
              <a:solidFill>
                <a:srgbClr val="FF40FF"/>
              </a:solidFill>
            </c:spPr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Feuil1!$I$25:$I$40</c:f>
              <c:numCache>
                <c:formatCode>0.000</c:formatCode>
                <c:ptCount val="16"/>
                <c:pt idx="5">
                  <c:v>0.20699999999999999</c:v>
                </c:pt>
                <c:pt idx="6">
                  <c:v>0.156</c:v>
                </c:pt>
                <c:pt idx="8">
                  <c:v>7.8E-2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105-5C42-B9DD-FC77E9863757}"/>
            </c:ext>
          </c:extLst>
        </c:ser>
        <c:ser>
          <c:idx val="7"/>
          <c:order val="7"/>
          <c:tx>
            <c:strRef>
              <c:f>Feuil1!$J$24</c:f>
              <c:strCache>
                <c:ptCount val="1"/>
                <c:pt idx="0">
                  <c:v>AMNH 2725</c:v>
                </c:pt>
              </c:strCache>
            </c:strRef>
          </c:tx>
          <c:spPr>
            <a:ln w="44450">
              <a:solidFill>
                <a:srgbClr val="76D6FF"/>
              </a:solidFill>
            </a:ln>
          </c:spPr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Feuil1!$J$25:$J$40</c:f>
              <c:numCache>
                <c:formatCode>0.000</c:formatCode>
                <c:ptCount val="16"/>
                <c:pt idx="5">
                  <c:v>0.17100000000000001</c:v>
                </c:pt>
                <c:pt idx="6">
                  <c:v>4.4999999999999998E-2</c:v>
                </c:pt>
                <c:pt idx="7">
                  <c:v>-4.1000000000000002E-2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6-7648-9B20-8694D34DE4F2}"/>
            </c:ext>
          </c:extLst>
        </c:ser>
        <c:ser>
          <c:idx val="8"/>
          <c:order val="8"/>
          <c:tx>
            <c:strRef>
              <c:f>Feuil1!$K$24</c:f>
              <c:strCache>
                <c:ptCount val="1"/>
                <c:pt idx="0">
                  <c:v>UNSM 5982</c:v>
                </c:pt>
              </c:strCache>
            </c:strRef>
          </c:tx>
          <c:marker>
            <c:symbol val="none"/>
          </c:marker>
          <c:cat>
            <c:strRef>
              <c:f>Feuil1!$B$25:$B$40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Feuil1!$K$25:$K$40</c:f>
              <c:numCache>
                <c:formatCode>0.000</c:formatCode>
                <c:ptCount val="16"/>
                <c:pt idx="6">
                  <c:v>0.156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D-4640-B3CC-D3D807822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64"/>
        <c:axId val="149417928"/>
      </c:lineChart>
      <c:catAx>
        <c:axId val="71476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49417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417928"/>
        <c:scaling>
          <c:orientation val="minMax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6726408795281669E-2"/>
              <c:y val="0.28480976025384891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47626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7367493402561737"/>
          <c:y val="2.0522388059701493E-2"/>
          <c:w val="0.78401517903901785"/>
          <c:h val="0.14269034453519691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99331848552299"/>
          <c:y val="0.2096743154307204"/>
          <c:w val="0.78396436525612501"/>
          <c:h val="0.6544532259960042"/>
        </c:manualLayout>
      </c:layout>
      <c:lineChart>
        <c:grouping val="standard"/>
        <c:varyColors val="0"/>
        <c:ser>
          <c:idx val="2"/>
          <c:order val="0"/>
          <c:tx>
            <c:strRef>
              <c:f>Feuil1!$C$67</c:f>
              <c:strCache>
                <c:ptCount val="1"/>
                <c:pt idx="0">
                  <c:v>USNM 7868</c:v>
                </c:pt>
              </c:strCache>
            </c:strRef>
          </c:tx>
          <c:spPr>
            <a:ln w="44450" cap="rnd" cmpd="sng" algn="ctr">
              <a:solidFill>
                <a:srgbClr val="92D05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Feuil1!$C$68:$C$83</c:f>
              <c:numCache>
                <c:formatCode>0.000</c:formatCode>
                <c:ptCount val="16"/>
                <c:pt idx="0">
                  <c:v>0.109</c:v>
                </c:pt>
                <c:pt idx="1">
                  <c:v>8.1000000000000003E-2</c:v>
                </c:pt>
                <c:pt idx="4">
                  <c:v>0.107</c:v>
                </c:pt>
                <c:pt idx="5">
                  <c:v>0.13100000000000001</c:v>
                </c:pt>
                <c:pt idx="6">
                  <c:v>8.5999999999999993E-2</c:v>
                </c:pt>
                <c:pt idx="7">
                  <c:v>-7.0000000000000001E-3</c:v>
                </c:pt>
                <c:pt idx="8">
                  <c:v>7.9000000000000001E-2</c:v>
                </c:pt>
                <c:pt idx="9">
                  <c:v>0.05</c:v>
                </c:pt>
                <c:pt idx="10">
                  <c:v>0.112</c:v>
                </c:pt>
                <c:pt idx="11">
                  <c:v>2.5000000000000001E-2</c:v>
                </c:pt>
                <c:pt idx="12">
                  <c:v>5.0000000000000001E-3</c:v>
                </c:pt>
                <c:pt idx="13">
                  <c:v>-4.1000000000000002E-2</c:v>
                </c:pt>
                <c:pt idx="14">
                  <c:v>0.14399999999999999</c:v>
                </c:pt>
                <c:pt idx="15">
                  <c:v>4.8000000000000001E-2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1-6D4D-BF91-10E772B1FE8C}"/>
            </c:ext>
          </c:extLst>
        </c:ser>
        <c:ser>
          <c:idx val="0"/>
          <c:order val="1"/>
          <c:tx>
            <c:strRef>
              <c:f>Feuil1!$D$67</c:f>
              <c:strCache>
                <c:ptCount val="1"/>
                <c:pt idx="0">
                  <c:v>USNM 4999</c:v>
                </c:pt>
              </c:strCache>
            </c:strRef>
          </c:tx>
          <c:spPr>
            <a:ln w="41275" cap="rnd" cmpd="sng" algn="ctr">
              <a:solidFill>
                <a:schemeClr val="bg1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square"/>
            <c:size val="1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Feuil1!$D$68:$D$83</c:f>
              <c:numCache>
                <c:formatCode>0.000</c:formatCode>
                <c:ptCount val="16"/>
                <c:pt idx="0">
                  <c:v>0.1</c:v>
                </c:pt>
                <c:pt idx="1">
                  <c:v>5.7000000000000002E-2</c:v>
                </c:pt>
                <c:pt idx="4">
                  <c:v>0.127</c:v>
                </c:pt>
                <c:pt idx="5">
                  <c:v>0.14199999999999999</c:v>
                </c:pt>
                <c:pt idx="6">
                  <c:v>0.107</c:v>
                </c:pt>
                <c:pt idx="7">
                  <c:v>5.3999999999999999E-2</c:v>
                </c:pt>
                <c:pt idx="8">
                  <c:v>7.4999999999999997E-2</c:v>
                </c:pt>
                <c:pt idx="9">
                  <c:v>-5.0000000000000001E-3</c:v>
                </c:pt>
                <c:pt idx="14">
                  <c:v>0.151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1-6D4D-BF91-10E772B1FE8C}"/>
            </c:ext>
          </c:extLst>
        </c:ser>
        <c:ser>
          <c:idx val="1"/>
          <c:order val="2"/>
          <c:tx>
            <c:strRef>
              <c:f>Feuil1!$E$67</c:f>
              <c:strCache>
                <c:ptCount val="1"/>
                <c:pt idx="0">
                  <c:v>UNSM 5980</c:v>
                </c:pt>
              </c:strCache>
            </c:strRef>
          </c:tx>
          <c:marker>
            <c:symbol val="square"/>
            <c:size val="7"/>
            <c:spPr>
              <a:ln>
                <a:solidFill>
                  <a:schemeClr val="tx1"/>
                </a:solidFill>
              </a:ln>
            </c:spPr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Feuil1!$E$68:$E$83</c:f>
              <c:numCache>
                <c:formatCode>0.000</c:formatCode>
                <c:ptCount val="16"/>
                <c:pt idx="0">
                  <c:v>7.1999999999999995E-2</c:v>
                </c:pt>
                <c:pt idx="1">
                  <c:v>8.4000000000000005E-2</c:v>
                </c:pt>
                <c:pt idx="2">
                  <c:v>1.0999999999999999E-2</c:v>
                </c:pt>
                <c:pt idx="3">
                  <c:v>0.107</c:v>
                </c:pt>
                <c:pt idx="4">
                  <c:v>0.14699999999999999</c:v>
                </c:pt>
                <c:pt idx="6">
                  <c:v>0.128</c:v>
                </c:pt>
                <c:pt idx="7">
                  <c:v>4.3999999999999997E-2</c:v>
                </c:pt>
                <c:pt idx="8">
                  <c:v>7.0000000000000007E-2</c:v>
                </c:pt>
                <c:pt idx="9">
                  <c:v>3.7999999999999999E-2</c:v>
                </c:pt>
                <c:pt idx="10">
                  <c:v>7.0000000000000007E-2</c:v>
                </c:pt>
                <c:pt idx="12">
                  <c:v>-6.9000000000000006E-2</c:v>
                </c:pt>
                <c:pt idx="14">
                  <c:v>0.13100000000000001</c:v>
                </c:pt>
                <c:pt idx="15">
                  <c:v>3.1E-2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A1-6D4D-BF91-10E772B1FE8C}"/>
            </c:ext>
          </c:extLst>
        </c:ser>
        <c:ser>
          <c:idx val="3"/>
          <c:order val="3"/>
          <c:tx>
            <c:strRef>
              <c:f>Feuil1!$F$67</c:f>
              <c:strCache>
                <c:ptCount val="1"/>
                <c:pt idx="0">
                  <c:v>UNSM 5981 </c:v>
                </c:pt>
              </c:strCache>
            </c:strRef>
          </c:tx>
          <c:marker>
            <c:symbol val="none"/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Feuil1!$F$68:$F$83</c:f>
              <c:numCache>
                <c:formatCode>0.000</c:formatCode>
                <c:ptCount val="16"/>
                <c:pt idx="1">
                  <c:v>6.4000000000000001E-2</c:v>
                </c:pt>
                <c:pt idx="2">
                  <c:v>-4.0000000000000001E-3</c:v>
                </c:pt>
                <c:pt idx="3">
                  <c:v>0.1</c:v>
                </c:pt>
                <c:pt idx="4">
                  <c:v>0.11600000000000001</c:v>
                </c:pt>
                <c:pt idx="5">
                  <c:v>0.16700000000000001</c:v>
                </c:pt>
                <c:pt idx="6">
                  <c:v>9.8000000000000004E-2</c:v>
                </c:pt>
                <c:pt idx="7">
                  <c:v>3.4000000000000002E-2</c:v>
                </c:pt>
                <c:pt idx="8">
                  <c:v>1.6E-2</c:v>
                </c:pt>
                <c:pt idx="10">
                  <c:v>5.5E-2</c:v>
                </c:pt>
                <c:pt idx="11">
                  <c:v>5.6000000000000001E-2</c:v>
                </c:pt>
                <c:pt idx="13">
                  <c:v>6.0000000000000001E-3</c:v>
                </c:pt>
                <c:pt idx="14">
                  <c:v>0.153</c:v>
                </c:pt>
                <c:pt idx="15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A1-6D4D-BF91-10E772B1FE8C}"/>
            </c:ext>
          </c:extLst>
        </c:ser>
        <c:ser>
          <c:idx val="4"/>
          <c:order val="4"/>
          <c:tx>
            <c:strRef>
              <c:f>Feuil1!$G$67</c:f>
              <c:strCache>
                <c:ptCount val="1"/>
                <c:pt idx="0">
                  <c:v>UNSM 5982</c:v>
                </c:pt>
              </c:strCache>
            </c:strRef>
          </c:tx>
          <c:marker>
            <c:symbol val="none"/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Feuil1!$G$68:$G$83</c:f>
              <c:numCache>
                <c:formatCode>0.000</c:formatCode>
                <c:ptCount val="16"/>
                <c:pt idx="0">
                  <c:v>0.10299999999999999</c:v>
                </c:pt>
                <c:pt idx="1">
                  <c:v>9.0999999999999998E-2</c:v>
                </c:pt>
                <c:pt idx="6">
                  <c:v>0.11</c:v>
                </c:pt>
                <c:pt idx="7">
                  <c:v>4.3999999999999997E-2</c:v>
                </c:pt>
                <c:pt idx="8">
                  <c:v>3.5999999999999997E-2</c:v>
                </c:pt>
                <c:pt idx="14">
                  <c:v>0.16300000000000001</c:v>
                </c:pt>
                <c:pt idx="15">
                  <c:v>4.4999999999999998E-2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1A1-6D4D-BF91-10E772B1FE8C}"/>
            </c:ext>
          </c:extLst>
        </c:ser>
        <c:ser>
          <c:idx val="5"/>
          <c:order val="5"/>
          <c:tx>
            <c:strRef>
              <c:f>Feuil1!$H$67</c:f>
              <c:strCache>
                <c:ptCount val="1"/>
                <c:pt idx="0">
                  <c:v>AMNH 2725</c:v>
                </c:pt>
              </c:strCache>
            </c:strRef>
          </c:tx>
          <c:spPr>
            <a:ln w="53975">
              <a:solidFill>
                <a:srgbClr val="76D6FF"/>
              </a:solidFill>
            </a:ln>
          </c:spPr>
          <c:marker>
            <c:symbol val="none"/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Feuil1!$H$68:$H$83</c:f>
              <c:numCache>
                <c:formatCode>0.000</c:formatCode>
                <c:ptCount val="16"/>
                <c:pt idx="5">
                  <c:v>0.17100000000000001</c:v>
                </c:pt>
                <c:pt idx="6">
                  <c:v>4.4999999999999998E-2</c:v>
                </c:pt>
                <c:pt idx="7">
                  <c:v>-4.1000000000000002E-2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1A1-6D4D-BF91-10E772B1FE8C}"/>
            </c:ext>
          </c:extLst>
        </c:ser>
        <c:ser>
          <c:idx val="6"/>
          <c:order val="6"/>
          <c:tx>
            <c:strRef>
              <c:f>Feuil1!$I$67</c:f>
              <c:strCache>
                <c:ptCount val="1"/>
              </c:strCache>
            </c:strRef>
          </c:tx>
          <c:marker>
            <c:symbol val="none"/>
          </c:marker>
          <c:cat>
            <c:strRef>
              <c:f>Feuil1!$B$68:$B$83</c:f>
              <c:strCache>
                <c:ptCount val="16"/>
                <c:pt idx="0">
                  <c:v>16</c:v>
                </c:pt>
                <c:pt idx="1">
                  <c:v>23</c:v>
                </c:pt>
                <c:pt idx="2">
                  <c:v>3</c:v>
                </c:pt>
                <c:pt idx="3">
                  <c:v>4</c:v>
                </c:pt>
                <c:pt idx="4">
                  <c:v>2-5</c:v>
                </c:pt>
                <c:pt idx="5">
                  <c:v>5</c:v>
                </c:pt>
                <c:pt idx="6">
                  <c:v>17</c:v>
                </c:pt>
                <c:pt idx="7">
                  <c:v>17bis</c:v>
                </c:pt>
                <c:pt idx="8">
                  <c:v>13</c:v>
                </c:pt>
                <c:pt idx="9">
                  <c:v>10</c:v>
                </c:pt>
                <c:pt idx="10">
                  <c:v>25</c:v>
                </c:pt>
                <c:pt idx="11">
                  <c:v>28</c:v>
                </c:pt>
                <c:pt idx="12">
                  <c:v>9</c:v>
                </c:pt>
                <c:pt idx="13">
                  <c:v>20</c:v>
                </c:pt>
                <c:pt idx="14">
                  <c:v>31</c:v>
                </c:pt>
                <c:pt idx="15">
                  <c:v>32</c:v>
                </c:pt>
              </c:strCache>
            </c:strRef>
          </c:cat>
          <c:val>
            <c:numRef>
              <c:f>Feuil1!$I$68:$I$83</c:f>
              <c:numCache>
                <c:formatCode>0.000</c:formatCode>
                <c:ptCount val="1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3-5242-BBFA-90E93E34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6264"/>
        <c:axId val="149417928"/>
      </c:lineChart>
      <c:catAx>
        <c:axId val="71476264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49417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9417928"/>
        <c:scaling>
          <c:orientation val="minMax"/>
          <c:min val="-0.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</a:t>
                </a:r>
                <a:r>
                  <a:rPr lang="fr-FR" i="1"/>
                  <a:t>E. h. onager</a:t>
                </a:r>
              </a:p>
            </c:rich>
          </c:tx>
          <c:layout>
            <c:manualLayout>
              <c:xMode val="edge"/>
              <c:yMode val="edge"/>
              <c:x val="1.8543599439495146E-2"/>
              <c:y val="0.3051625736468256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7147626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4.8610320444368173E-2"/>
          <c:y val="2.0522388059701493E-2"/>
          <c:w val="0.9207812226320965"/>
          <c:h val="8.9103947162210054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Times New Roman" panose="02020603050405020304" pitchFamily="18" charset="0"/>
          <a:ea typeface="Geneva"/>
          <a:cs typeface="Times New Roman" panose="02020603050405020304" pitchFamily="18" charset="0"/>
        </a:defRPr>
      </a:pPr>
      <a:endParaRPr lang="en-US"/>
    </a:p>
  </c:txPr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590924</xdr:colOff>
      <xdr:row>0</xdr:row>
      <xdr:rowOff>133723</xdr:rowOff>
    </xdr:from>
    <xdr:to>
      <xdr:col>29</xdr:col>
      <xdr:colOff>531159</xdr:colOff>
      <xdr:row>30</xdr:row>
      <xdr:rowOff>82923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977900</xdr:colOff>
      <xdr:row>46</xdr:row>
      <xdr:rowOff>139700</xdr:rowOff>
    </xdr:from>
    <xdr:to>
      <xdr:col>23</xdr:col>
      <xdr:colOff>0</xdr:colOff>
      <xdr:row>78</xdr:row>
      <xdr:rowOff>88900</xdr:rowOff>
    </xdr:to>
    <xdr:graphicFrame macro="">
      <xdr:nvGraphicFramePr>
        <xdr:cNvPr id="3" name="Chart 5">
          <a:extLst>
            <a:ext uri="{FF2B5EF4-FFF2-40B4-BE49-F238E27FC236}">
              <a16:creationId xmlns:a16="http://schemas.microsoft.com/office/drawing/2014/main" id="{4A1B4D36-4B5A-8B45-B231-BF9B8372B6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E1" zoomScale="75" zoomScaleNormal="75" workbookViewId="0">
      <selection activeCell="Q16" sqref="Q16"/>
    </sheetView>
  </sheetViews>
  <sheetFormatPr defaultColWidth="10.796875" defaultRowHeight="18"/>
  <cols>
    <col min="1" max="1" width="13.09765625" style="1" bestFit="1" customWidth="1"/>
    <col min="2" max="2" width="9.796875" style="1" bestFit="1" customWidth="1"/>
    <col min="3" max="3" width="15.3984375" style="1" customWidth="1"/>
    <col min="4" max="4" width="16.796875" style="1" customWidth="1"/>
    <col min="5" max="5" width="16.09765625" style="1" bestFit="1" customWidth="1"/>
    <col min="6" max="6" width="13.09765625" style="1" bestFit="1" customWidth="1"/>
    <col min="7" max="7" width="13.3984375" style="1" bestFit="1" customWidth="1"/>
    <col min="8" max="9" width="13.3984375" style="1" customWidth="1"/>
    <col min="10" max="10" width="22.69921875" style="1" customWidth="1"/>
    <col min="11" max="12" width="15.3984375" style="1" customWidth="1"/>
    <col min="13" max="16384" width="10.796875" style="1"/>
  </cols>
  <sheetData>
    <row r="1" spans="1:12">
      <c r="C1" s="1" t="s">
        <v>8</v>
      </c>
      <c r="D1" s="1" t="s">
        <v>8</v>
      </c>
      <c r="E1" s="1" t="s">
        <v>8</v>
      </c>
      <c r="F1" s="1" t="s">
        <v>6</v>
      </c>
      <c r="G1" s="1" t="s">
        <v>6</v>
      </c>
      <c r="H1" s="1" t="s">
        <v>6</v>
      </c>
      <c r="J1" s="1" t="s">
        <v>8</v>
      </c>
    </row>
    <row r="2" spans="1:12">
      <c r="C2" s="1" t="s">
        <v>39</v>
      </c>
      <c r="D2" s="3" t="s">
        <v>0</v>
      </c>
      <c r="E2" s="2" t="s">
        <v>9</v>
      </c>
      <c r="F2" s="1" t="s">
        <v>40</v>
      </c>
      <c r="H2" s="1" t="s">
        <v>40</v>
      </c>
      <c r="J2" s="2" t="s">
        <v>27</v>
      </c>
      <c r="K2" s="2"/>
    </row>
    <row r="3" spans="1:12">
      <c r="C3" s="3" t="s">
        <v>26</v>
      </c>
      <c r="D3" s="2" t="s">
        <v>14</v>
      </c>
      <c r="E3" s="2" t="s">
        <v>10</v>
      </c>
      <c r="F3" s="2" t="s">
        <v>14</v>
      </c>
      <c r="G3" s="2" t="s">
        <v>14</v>
      </c>
      <c r="H3" s="2" t="s">
        <v>18</v>
      </c>
      <c r="I3" s="2"/>
      <c r="J3" s="3" t="s">
        <v>22</v>
      </c>
      <c r="K3" s="3"/>
    </row>
    <row r="4" spans="1:12">
      <c r="C4" s="3" t="s">
        <v>25</v>
      </c>
      <c r="D4" s="3" t="s">
        <v>24</v>
      </c>
      <c r="E4" s="3" t="s">
        <v>11</v>
      </c>
      <c r="F4" s="3" t="s">
        <v>25</v>
      </c>
      <c r="G4" s="3" t="s">
        <v>5</v>
      </c>
      <c r="H4" s="2" t="s">
        <v>5</v>
      </c>
      <c r="I4" s="14" t="s">
        <v>21</v>
      </c>
      <c r="J4" s="3" t="s">
        <v>25</v>
      </c>
      <c r="K4" s="3"/>
    </row>
    <row r="5" spans="1:12" s="2" customFormat="1">
      <c r="C5" s="2" t="s">
        <v>12</v>
      </c>
      <c r="D5" s="2" t="s">
        <v>12</v>
      </c>
      <c r="E5" s="2" t="s">
        <v>12</v>
      </c>
      <c r="F5" s="2" t="s">
        <v>12</v>
      </c>
      <c r="G5" s="2" t="s">
        <v>12</v>
      </c>
      <c r="H5" s="2" t="s">
        <v>12</v>
      </c>
      <c r="I5" s="2" t="s">
        <v>12</v>
      </c>
      <c r="J5" s="2" t="s">
        <v>12</v>
      </c>
    </row>
    <row r="6" spans="1:12" s="2" customFormat="1">
      <c r="A6" s="3"/>
      <c r="B6" s="3"/>
      <c r="C6" s="2" t="s">
        <v>16</v>
      </c>
      <c r="D6" s="3" t="s">
        <v>13</v>
      </c>
      <c r="E6" s="3" t="s">
        <v>13</v>
      </c>
      <c r="F6" s="3" t="s">
        <v>13</v>
      </c>
      <c r="G6" s="2" t="s">
        <v>15</v>
      </c>
      <c r="H6" s="2" t="s">
        <v>19</v>
      </c>
      <c r="I6" s="1" t="s">
        <v>16</v>
      </c>
      <c r="J6" s="3"/>
      <c r="K6" s="3"/>
    </row>
    <row r="7" spans="1:12" s="2" customFormat="1">
      <c r="A7" s="3" t="s">
        <v>1</v>
      </c>
      <c r="B7" s="3"/>
      <c r="C7" s="3" t="s">
        <v>46</v>
      </c>
      <c r="D7" s="3" t="s">
        <v>41</v>
      </c>
      <c r="E7" s="3" t="s">
        <v>38</v>
      </c>
      <c r="F7" s="3" t="s">
        <v>43</v>
      </c>
      <c r="G7" s="3" t="s">
        <v>7</v>
      </c>
      <c r="H7" s="3" t="s">
        <v>44</v>
      </c>
      <c r="I7" s="14" t="s">
        <v>45</v>
      </c>
      <c r="J7" s="1" t="s">
        <v>23</v>
      </c>
      <c r="K7" s="1" t="s">
        <v>44</v>
      </c>
      <c r="L7" s="2" t="s">
        <v>28</v>
      </c>
    </row>
    <row r="8" spans="1:12">
      <c r="A8" s="5">
        <v>56.028125000000003</v>
      </c>
      <c r="B8" s="4">
        <v>16</v>
      </c>
      <c r="C8" s="1">
        <v>78</v>
      </c>
      <c r="D8" s="1">
        <v>72</v>
      </c>
      <c r="E8" s="1">
        <v>70.5</v>
      </c>
      <c r="F8" s="1">
        <v>66</v>
      </c>
      <c r="H8" s="1">
        <v>71</v>
      </c>
    </row>
    <row r="9" spans="1:12">
      <c r="A9" s="5">
        <v>348.0625</v>
      </c>
      <c r="B9" s="4">
        <v>23</v>
      </c>
      <c r="C9" s="1">
        <v>450</v>
      </c>
      <c r="D9" s="1">
        <v>420</v>
      </c>
      <c r="E9" s="1">
        <v>397</v>
      </c>
      <c r="F9" s="1">
        <v>423</v>
      </c>
      <c r="G9" s="1">
        <v>404</v>
      </c>
      <c r="H9" s="1">
        <v>430</v>
      </c>
    </row>
    <row r="10" spans="1:12">
      <c r="A10" s="5">
        <v>116.875</v>
      </c>
      <c r="B10" s="4">
        <v>3</v>
      </c>
      <c r="C10" s="6">
        <v>114</v>
      </c>
      <c r="E10" s="17"/>
      <c r="F10" s="1">
        <v>120</v>
      </c>
      <c r="G10" s="18">
        <v>116</v>
      </c>
      <c r="I10" s="6"/>
      <c r="J10" s="8"/>
      <c r="K10" s="8"/>
    </row>
    <row r="11" spans="1:12">
      <c r="A11" s="5">
        <v>100.996875</v>
      </c>
      <c r="B11" s="4">
        <v>4</v>
      </c>
      <c r="C11" s="6">
        <v>153</v>
      </c>
      <c r="E11" s="17"/>
      <c r="F11" s="1">
        <v>129</v>
      </c>
      <c r="G11" s="1">
        <v>127</v>
      </c>
      <c r="I11" s="6"/>
    </row>
    <row r="12" spans="1:12">
      <c r="A12" s="5">
        <v>115.6</v>
      </c>
      <c r="B12" s="13" t="s">
        <v>3</v>
      </c>
      <c r="C12" s="1">
        <v>153</v>
      </c>
      <c r="D12" s="1">
        <v>148</v>
      </c>
      <c r="E12" s="1">
        <v>155</v>
      </c>
      <c r="F12" s="1">
        <v>162</v>
      </c>
      <c r="G12" s="1">
        <v>151</v>
      </c>
      <c r="H12" s="18"/>
      <c r="J12" s="6"/>
      <c r="K12" s="6"/>
    </row>
    <row r="13" spans="1:12">
      <c r="A13" s="5">
        <v>104.89375</v>
      </c>
      <c r="B13" s="4">
        <v>5</v>
      </c>
      <c r="C13" s="1">
        <v>159</v>
      </c>
      <c r="D13" s="1">
        <v>142</v>
      </c>
      <c r="E13" s="1">
        <v>145.5</v>
      </c>
      <c r="G13" s="1">
        <v>154</v>
      </c>
      <c r="I13" s="16">
        <v>169</v>
      </c>
      <c r="J13" s="1">
        <v>155.5</v>
      </c>
    </row>
    <row r="14" spans="1:12">
      <c r="A14" s="5">
        <v>55.9</v>
      </c>
      <c r="B14" s="4">
        <v>17</v>
      </c>
      <c r="C14" s="7">
        <v>75</v>
      </c>
      <c r="D14" s="1">
        <v>68</v>
      </c>
      <c r="E14" s="6">
        <v>71.5</v>
      </c>
      <c r="F14" s="1">
        <v>75</v>
      </c>
      <c r="G14" s="19">
        <v>70</v>
      </c>
      <c r="H14" s="1">
        <v>72</v>
      </c>
      <c r="I14" s="15">
        <v>80</v>
      </c>
      <c r="J14" s="6">
        <v>62</v>
      </c>
      <c r="K14" s="6">
        <v>80</v>
      </c>
      <c r="L14" s="1">
        <v>63.2</v>
      </c>
    </row>
    <row r="15" spans="1:12">
      <c r="A15" s="5">
        <v>40.681249999999999</v>
      </c>
      <c r="B15" s="4" t="s">
        <v>4</v>
      </c>
      <c r="C15" s="7">
        <v>42</v>
      </c>
      <c r="D15" s="1">
        <v>40</v>
      </c>
      <c r="E15" s="6">
        <v>46</v>
      </c>
      <c r="F15" s="1">
        <v>45</v>
      </c>
      <c r="G15" s="1">
        <v>44</v>
      </c>
      <c r="H15" s="1">
        <v>45</v>
      </c>
      <c r="I15" s="7"/>
      <c r="J15" s="21">
        <v>37</v>
      </c>
      <c r="K15" s="21"/>
      <c r="L15" s="1">
        <v>40</v>
      </c>
    </row>
    <row r="16" spans="1:12">
      <c r="A16" s="5">
        <v>196.78125</v>
      </c>
      <c r="B16" s="4">
        <v>13</v>
      </c>
      <c r="C16" s="1">
        <v>243</v>
      </c>
      <c r="D16" s="1">
        <v>236</v>
      </c>
      <c r="E16" s="1">
        <v>234</v>
      </c>
      <c r="F16" s="1">
        <v>231</v>
      </c>
      <c r="G16" s="1">
        <v>204</v>
      </c>
      <c r="H16" s="1">
        <v>214</v>
      </c>
      <c r="I16" s="1">
        <v>235.5</v>
      </c>
    </row>
    <row r="17" spans="1:12">
      <c r="A17" s="5">
        <v>48.0625</v>
      </c>
      <c r="B17" s="4">
        <v>10</v>
      </c>
      <c r="D17" s="1">
        <v>54</v>
      </c>
      <c r="E17" s="1">
        <v>47.5</v>
      </c>
      <c r="F17" s="1">
        <v>52.5</v>
      </c>
    </row>
    <row r="18" spans="1:12">
      <c r="A18" s="5">
        <v>102</v>
      </c>
      <c r="B18" s="4">
        <v>25</v>
      </c>
      <c r="C18" s="8">
        <v>120</v>
      </c>
      <c r="D18" s="1">
        <v>132</v>
      </c>
      <c r="F18" s="1">
        <v>120</v>
      </c>
      <c r="G18" s="18">
        <v>116</v>
      </c>
      <c r="I18" s="8"/>
      <c r="J18" s="8"/>
      <c r="K18" s="8"/>
    </row>
    <row r="19" spans="1:12">
      <c r="A19" s="5">
        <v>89.8</v>
      </c>
      <c r="B19" s="4">
        <v>28</v>
      </c>
      <c r="C19" s="1">
        <v>114</v>
      </c>
      <c r="D19" s="1">
        <v>95</v>
      </c>
      <c r="G19" s="1">
        <v>102</v>
      </c>
    </row>
    <row r="20" spans="1:12">
      <c r="A20" s="5">
        <v>63.268749999999997</v>
      </c>
      <c r="B20" s="4">
        <v>9</v>
      </c>
      <c r="C20" s="1">
        <v>75</v>
      </c>
      <c r="G20" s="19">
        <v>86</v>
      </c>
    </row>
    <row r="21" spans="1:12">
      <c r="A21" s="5">
        <v>14.3</v>
      </c>
      <c r="B21" s="4">
        <v>20</v>
      </c>
      <c r="C21" s="1">
        <v>15</v>
      </c>
      <c r="D21" s="1">
        <v>13</v>
      </c>
      <c r="G21" s="1">
        <v>14.5</v>
      </c>
    </row>
    <row r="22" spans="1:12">
      <c r="A22" s="5">
        <v>144.30000000000001</v>
      </c>
      <c r="B22" s="9">
        <v>31</v>
      </c>
      <c r="C22" s="1">
        <v>213</v>
      </c>
      <c r="D22" s="10">
        <v>201</v>
      </c>
      <c r="E22" s="10">
        <v>204</v>
      </c>
      <c r="F22" s="10">
        <v>195</v>
      </c>
      <c r="G22" s="10">
        <v>205</v>
      </c>
      <c r="H22" s="1">
        <v>210</v>
      </c>
    </row>
    <row r="23" spans="1:12">
      <c r="A23" s="5">
        <v>162.22499999999999</v>
      </c>
      <c r="B23" s="9">
        <v>32</v>
      </c>
      <c r="C23" s="1">
        <v>192</v>
      </c>
      <c r="D23" s="10">
        <v>181</v>
      </c>
      <c r="E23" s="10"/>
      <c r="F23" s="10">
        <v>174</v>
      </c>
      <c r="G23" s="10">
        <v>166</v>
      </c>
      <c r="H23" s="1">
        <v>180</v>
      </c>
    </row>
    <row r="24" spans="1:12">
      <c r="A24" s="9" t="s">
        <v>2</v>
      </c>
      <c r="B24" s="9"/>
      <c r="C24" s="9" t="str">
        <f>C7</f>
        <v>UNSM 1346</v>
      </c>
      <c r="D24" s="9" t="str">
        <f t="shared" ref="D24:L24" si="0">D7</f>
        <v>USNM 7868</v>
      </c>
      <c r="E24" s="9" t="str">
        <f>E7</f>
        <v>USNM 4999</v>
      </c>
      <c r="F24" s="9" t="str">
        <f>F7</f>
        <v>UNSM 5980</v>
      </c>
      <c r="G24" s="9" t="str">
        <f t="shared" si="0"/>
        <v xml:space="preserve">UNSM 5981 </v>
      </c>
      <c r="H24" s="9" t="str">
        <f t="shared" si="0"/>
        <v>UNSM 5982</v>
      </c>
      <c r="I24" s="9" t="str">
        <f t="shared" si="0"/>
        <v>UNSM 5989</v>
      </c>
      <c r="J24" s="3" t="str">
        <f t="shared" si="0"/>
        <v>AMNH 2725</v>
      </c>
      <c r="K24" s="3" t="str">
        <f t="shared" si="0"/>
        <v>UNSM 5982</v>
      </c>
      <c r="L24" s="3" t="str">
        <f t="shared" si="0"/>
        <v>Frankfurt M-1488</v>
      </c>
    </row>
    <row r="25" spans="1:12">
      <c r="A25" s="11">
        <f t="shared" ref="A25:A40" si="1">LOG10(A8)</f>
        <v>1.748</v>
      </c>
      <c r="B25" s="4">
        <v>16</v>
      </c>
      <c r="C25" s="12">
        <f t="shared" ref="C25" si="2">LOG10(C8)-$A25</f>
        <v>0.14399999999999999</v>
      </c>
      <c r="D25" s="12">
        <f t="shared" ref="D25:D40" si="3">LOG10(D8)-$A25</f>
        <v>0.109</v>
      </c>
      <c r="E25" s="12">
        <f>LOG10(E8)-$A25</f>
        <v>0.1</v>
      </c>
      <c r="F25" s="12">
        <f>LOG10(F8)-$A25</f>
        <v>7.1999999999999995E-2</v>
      </c>
      <c r="G25" s="12"/>
      <c r="H25" s="12">
        <f>LOG10(H8)-$A25</f>
        <v>0.10299999999999999</v>
      </c>
      <c r="I25" s="12"/>
      <c r="J25" s="12"/>
      <c r="K25" s="12"/>
    </row>
    <row r="26" spans="1:12">
      <c r="A26" s="11">
        <f t="shared" si="1"/>
        <v>2.5419999999999998</v>
      </c>
      <c r="B26" s="4">
        <f t="shared" ref="B26:B35" si="4">B9</f>
        <v>23</v>
      </c>
      <c r="C26" s="12">
        <f t="shared" ref="C26:C28" si="5">LOG10(C9)-$A26</f>
        <v>0.111</v>
      </c>
      <c r="D26" s="12">
        <f t="shared" si="3"/>
        <v>8.1000000000000003E-2</v>
      </c>
      <c r="E26" s="12">
        <f>LOG10(E9)-$A26</f>
        <v>5.7000000000000002E-2</v>
      </c>
      <c r="F26" s="12">
        <f>LOG10(F9)-$A26</f>
        <v>8.4000000000000005E-2</v>
      </c>
      <c r="G26" s="12">
        <f t="shared" ref="G26" si="6">LOG10(G9)-$A26</f>
        <v>6.4000000000000001E-2</v>
      </c>
      <c r="H26" s="12">
        <f>LOG10(H9)-$A26</f>
        <v>9.0999999999999998E-2</v>
      </c>
      <c r="I26" s="12"/>
      <c r="J26" s="12"/>
      <c r="K26" s="12"/>
    </row>
    <row r="27" spans="1:12">
      <c r="A27" s="11">
        <f t="shared" si="1"/>
        <v>2.0680000000000001</v>
      </c>
      <c r="B27" s="4">
        <f t="shared" si="4"/>
        <v>3</v>
      </c>
      <c r="C27" s="12">
        <f t="shared" si="5"/>
        <v>-1.0999999999999999E-2</v>
      </c>
      <c r="D27" s="12"/>
      <c r="E27" s="12"/>
      <c r="F27" s="12">
        <f>LOG10(F10)-$A27</f>
        <v>1.0999999999999999E-2</v>
      </c>
      <c r="G27" s="12">
        <f t="shared" ref="G27" si="7">LOG10(G10)-$A27</f>
        <v>-4.0000000000000001E-3</v>
      </c>
      <c r="H27" s="12"/>
      <c r="I27" s="12"/>
      <c r="J27" s="12"/>
      <c r="K27" s="12"/>
    </row>
    <row r="28" spans="1:12">
      <c r="A28" s="11">
        <f t="shared" si="1"/>
        <v>2.004</v>
      </c>
      <c r="B28" s="4">
        <f t="shared" si="4"/>
        <v>4</v>
      </c>
      <c r="C28" s="12">
        <f t="shared" si="5"/>
        <v>0.18099999999999999</v>
      </c>
      <c r="D28" s="12"/>
      <c r="E28" s="12"/>
      <c r="F28" s="12">
        <f>LOG10(F11)-$A28</f>
        <v>0.107</v>
      </c>
      <c r="G28" s="12">
        <f t="shared" ref="G28" si="8">LOG10(G11)-$A28</f>
        <v>0.1</v>
      </c>
      <c r="H28" s="12"/>
      <c r="I28" s="12"/>
      <c r="J28" s="12"/>
      <c r="K28" s="12"/>
    </row>
    <row r="29" spans="1:12">
      <c r="A29" s="11">
        <f t="shared" si="1"/>
        <v>2.0630000000000002</v>
      </c>
      <c r="B29" s="13" t="s">
        <v>3</v>
      </c>
      <c r="C29" s="12">
        <f t="shared" ref="C29:C30" si="9">LOG10(C12)-$A29</f>
        <v>0.122</v>
      </c>
      <c r="D29" s="12">
        <f t="shared" si="3"/>
        <v>0.107</v>
      </c>
      <c r="E29" s="12">
        <f t="shared" ref="E29:E39" si="10">LOG10(E12)-$A29</f>
        <v>0.127</v>
      </c>
      <c r="F29" s="12">
        <f>LOG10(F12)-$A29</f>
        <v>0.14699999999999999</v>
      </c>
      <c r="G29" s="12">
        <f t="shared" ref="G29" si="11">LOG10(G12)-$A29</f>
        <v>0.11600000000000001</v>
      </c>
      <c r="H29" s="12"/>
      <c r="I29" s="12"/>
      <c r="J29" s="12"/>
      <c r="K29" s="12"/>
    </row>
    <row r="30" spans="1:12">
      <c r="A30" s="11">
        <f t="shared" si="1"/>
        <v>2.0209999999999999</v>
      </c>
      <c r="B30" s="4">
        <v>5</v>
      </c>
      <c r="C30" s="12">
        <f t="shared" si="9"/>
        <v>0.18</v>
      </c>
      <c r="D30" s="12">
        <f t="shared" si="3"/>
        <v>0.13100000000000001</v>
      </c>
      <c r="E30" s="12">
        <f t="shared" si="10"/>
        <v>0.14199999999999999</v>
      </c>
      <c r="F30" s="12"/>
      <c r="G30" s="12">
        <f t="shared" ref="G30:J30" si="12">LOG10(G13)-$A30</f>
        <v>0.16700000000000001</v>
      </c>
      <c r="H30" s="12"/>
      <c r="I30" s="12">
        <f t="shared" si="12"/>
        <v>0.20699999999999999</v>
      </c>
      <c r="J30" s="12">
        <f t="shared" si="12"/>
        <v>0.17100000000000001</v>
      </c>
      <c r="K30" s="12"/>
    </row>
    <row r="31" spans="1:12">
      <c r="A31" s="11">
        <f t="shared" si="1"/>
        <v>1.7470000000000001</v>
      </c>
      <c r="B31" s="4">
        <v>17</v>
      </c>
      <c r="C31" s="12">
        <f t="shared" ref="C31:C40" si="13">LOG10(C14)-$A31</f>
        <v>0.128</v>
      </c>
      <c r="D31" s="12">
        <f t="shared" si="3"/>
        <v>8.5999999999999993E-2</v>
      </c>
      <c r="E31" s="12">
        <f t="shared" si="10"/>
        <v>0.107</v>
      </c>
      <c r="F31" s="12">
        <f>LOG10(F14)-$A31</f>
        <v>0.128</v>
      </c>
      <c r="G31" s="12">
        <f t="shared" ref="G31:K31" si="14">LOG10(G14)-$A31</f>
        <v>9.8000000000000004E-2</v>
      </c>
      <c r="H31" s="12">
        <f t="shared" ref="H31:I33" si="15">LOG10(H14)-$A31</f>
        <v>0.11</v>
      </c>
      <c r="I31" s="12">
        <f t="shared" si="14"/>
        <v>0.156</v>
      </c>
      <c r="J31" s="12">
        <f t="shared" si="14"/>
        <v>4.4999999999999998E-2</v>
      </c>
      <c r="K31" s="12">
        <f t="shared" si="14"/>
        <v>0.156</v>
      </c>
      <c r="L31" s="12">
        <f t="shared" ref="L31" si="16">LOG10(L14)-$A31</f>
        <v>5.3999999999999999E-2</v>
      </c>
    </row>
    <row r="32" spans="1:12">
      <c r="A32" s="11">
        <f t="shared" si="1"/>
        <v>1.609</v>
      </c>
      <c r="B32" s="4" t="s">
        <v>4</v>
      </c>
      <c r="C32" s="12">
        <f t="shared" si="13"/>
        <v>1.4E-2</v>
      </c>
      <c r="D32" s="12">
        <f t="shared" si="3"/>
        <v>-7.0000000000000001E-3</v>
      </c>
      <c r="E32" s="12">
        <f t="shared" si="10"/>
        <v>5.3999999999999999E-2</v>
      </c>
      <c r="F32" s="12">
        <f>LOG10(F15)-$A32</f>
        <v>4.3999999999999997E-2</v>
      </c>
      <c r="G32" s="12">
        <f t="shared" ref="G32" si="17">LOG10(G15)-$A32</f>
        <v>3.4000000000000002E-2</v>
      </c>
      <c r="H32" s="12">
        <f t="shared" si="15"/>
        <v>4.3999999999999997E-2</v>
      </c>
      <c r="I32" s="12"/>
      <c r="J32" s="12">
        <f t="shared" ref="J32:L32" si="18">LOG10(J15)-$A32</f>
        <v>-4.1000000000000002E-2</v>
      </c>
      <c r="K32" s="12"/>
      <c r="L32" s="12">
        <f t="shared" si="18"/>
        <v>-7.0000000000000001E-3</v>
      </c>
    </row>
    <row r="33" spans="1:11">
      <c r="A33" s="11">
        <f t="shared" si="1"/>
        <v>2.294</v>
      </c>
      <c r="B33" s="4">
        <v>13</v>
      </c>
      <c r="C33" s="12">
        <f t="shared" si="13"/>
        <v>9.1999999999999998E-2</v>
      </c>
      <c r="D33" s="12">
        <f t="shared" si="3"/>
        <v>7.9000000000000001E-2</v>
      </c>
      <c r="E33" s="12">
        <f t="shared" si="10"/>
        <v>7.4999999999999997E-2</v>
      </c>
      <c r="F33" s="12">
        <f>LOG10(F16)-$A33</f>
        <v>7.0000000000000007E-2</v>
      </c>
      <c r="G33" s="12">
        <f t="shared" ref="G33" si="19">LOG10(G16)-$A33</f>
        <v>1.6E-2</v>
      </c>
      <c r="H33" s="12">
        <f t="shared" si="15"/>
        <v>3.5999999999999997E-2</v>
      </c>
      <c r="I33" s="12">
        <f t="shared" si="15"/>
        <v>7.8E-2</v>
      </c>
      <c r="J33" s="12"/>
      <c r="K33" s="12"/>
    </row>
    <row r="34" spans="1:11">
      <c r="A34" s="11">
        <f t="shared" si="1"/>
        <v>1.6819999999999999</v>
      </c>
      <c r="B34" s="4">
        <f t="shared" si="4"/>
        <v>10</v>
      </c>
      <c r="C34" s="12"/>
      <c r="D34" s="12">
        <f t="shared" si="3"/>
        <v>0.05</v>
      </c>
      <c r="E34" s="12">
        <f t="shared" si="10"/>
        <v>-5.0000000000000001E-3</v>
      </c>
      <c r="F34" s="12">
        <f>LOG10(F17)-$A34</f>
        <v>3.7999999999999999E-2</v>
      </c>
      <c r="G34" s="12"/>
      <c r="H34" s="12"/>
      <c r="I34" s="12"/>
      <c r="J34" s="12"/>
      <c r="K34" s="12"/>
    </row>
    <row r="35" spans="1:11">
      <c r="A35" s="11">
        <f t="shared" si="1"/>
        <v>2.0089999999999999</v>
      </c>
      <c r="B35" s="4">
        <f t="shared" si="4"/>
        <v>25</v>
      </c>
      <c r="C35" s="12">
        <f t="shared" si="13"/>
        <v>7.0000000000000007E-2</v>
      </c>
      <c r="D35" s="12">
        <f t="shared" si="3"/>
        <v>0.112</v>
      </c>
      <c r="E35" s="12"/>
      <c r="F35" s="12">
        <f>LOG10(F18)-$A35</f>
        <v>7.0000000000000007E-2</v>
      </c>
      <c r="G35" s="12">
        <f t="shared" ref="G35" si="20">LOG10(G18)-$A35</f>
        <v>5.5E-2</v>
      </c>
      <c r="H35" s="12"/>
      <c r="I35" s="12"/>
      <c r="J35" s="12"/>
      <c r="K35" s="12"/>
    </row>
    <row r="36" spans="1:11">
      <c r="A36" s="11">
        <f t="shared" si="1"/>
        <v>1.9530000000000001</v>
      </c>
      <c r="B36" s="4">
        <v>28</v>
      </c>
      <c r="C36" s="12">
        <f t="shared" si="13"/>
        <v>0.104</v>
      </c>
      <c r="D36" s="12">
        <f t="shared" si="3"/>
        <v>2.5000000000000001E-2</v>
      </c>
      <c r="E36" s="12"/>
      <c r="F36" s="12"/>
      <c r="G36" s="12">
        <f t="shared" ref="G36" si="21">LOG10(G19)-$A36</f>
        <v>5.6000000000000001E-2</v>
      </c>
      <c r="H36" s="12"/>
      <c r="I36" s="12"/>
      <c r="J36" s="12"/>
      <c r="K36" s="12"/>
    </row>
    <row r="37" spans="1:11">
      <c r="A37" s="11">
        <f t="shared" si="1"/>
        <v>1.8009999999999999</v>
      </c>
      <c r="B37" s="4">
        <v>9</v>
      </c>
      <c r="C37" s="12">
        <f t="shared" si="13"/>
        <v>7.3999999999999996E-2</v>
      </c>
      <c r="D37" s="12"/>
      <c r="E37" s="12"/>
      <c r="F37" s="12"/>
      <c r="G37" s="12">
        <f t="shared" ref="G37" si="22">LOG10(G20)-$A37</f>
        <v>0.13300000000000001</v>
      </c>
      <c r="H37" s="12"/>
      <c r="I37" s="12"/>
      <c r="J37" s="12"/>
      <c r="K37" s="12"/>
    </row>
    <row r="38" spans="1:11">
      <c r="A38" s="11">
        <f t="shared" si="1"/>
        <v>1.155</v>
      </c>
      <c r="B38" s="4">
        <v>20</v>
      </c>
      <c r="C38" s="12">
        <f t="shared" si="13"/>
        <v>2.1000000000000001E-2</v>
      </c>
      <c r="D38" s="12">
        <f t="shared" si="3"/>
        <v>-4.1000000000000002E-2</v>
      </c>
      <c r="E38" s="12"/>
      <c r="F38" s="12"/>
      <c r="G38" s="12">
        <f t="shared" ref="G38" si="23">LOG10(G21)-$A38</f>
        <v>6.0000000000000001E-3</v>
      </c>
      <c r="H38" s="12"/>
      <c r="I38" s="12"/>
      <c r="J38" s="12"/>
      <c r="K38" s="12"/>
    </row>
    <row r="39" spans="1:11">
      <c r="A39" s="11">
        <f t="shared" si="1"/>
        <v>2.1589999999999998</v>
      </c>
      <c r="B39" s="4">
        <v>31</v>
      </c>
      <c r="C39" s="12">
        <f t="shared" si="13"/>
        <v>0.16900000000000001</v>
      </c>
      <c r="D39" s="12">
        <f t="shared" si="3"/>
        <v>0.14399999999999999</v>
      </c>
      <c r="E39" s="12">
        <f t="shared" si="10"/>
        <v>0.151</v>
      </c>
      <c r="F39" s="12">
        <f>LOG10(F22)-$A39</f>
        <v>0.13100000000000001</v>
      </c>
      <c r="G39" s="12">
        <f t="shared" ref="G39" si="24">LOG10(G22)-$A39</f>
        <v>0.153</v>
      </c>
      <c r="H39" s="12">
        <f t="shared" ref="H39:H40" si="25">LOG10(H22)-$A39</f>
        <v>0.16300000000000001</v>
      </c>
      <c r="I39" s="12"/>
      <c r="J39" s="12"/>
      <c r="K39" s="12"/>
    </row>
    <row r="40" spans="1:11">
      <c r="A40" s="11">
        <f t="shared" si="1"/>
        <v>2.21</v>
      </c>
      <c r="B40" s="4">
        <v>32</v>
      </c>
      <c r="C40" s="12">
        <f t="shared" si="13"/>
        <v>7.2999999999999995E-2</v>
      </c>
      <c r="D40" s="12">
        <f t="shared" si="3"/>
        <v>4.8000000000000001E-2</v>
      </c>
      <c r="E40" s="12"/>
      <c r="F40" s="12">
        <f>LOG10(F23)-$A40</f>
        <v>3.1E-2</v>
      </c>
      <c r="G40" s="12">
        <f t="shared" ref="G40" si="26">LOG10(G23)-$A40</f>
        <v>0.01</v>
      </c>
      <c r="H40" s="12">
        <f t="shared" si="25"/>
        <v>4.4999999999999998E-2</v>
      </c>
      <c r="I40" s="12"/>
      <c r="J40" s="12"/>
      <c r="K40" s="12"/>
    </row>
    <row r="41" spans="1:11">
      <c r="A41" s="12"/>
      <c r="B41" s="4"/>
      <c r="C41" s="4"/>
      <c r="D41" s="4"/>
      <c r="E41" s="12"/>
      <c r="F41" s="12"/>
      <c r="G41" s="12"/>
      <c r="H41" s="12"/>
      <c r="I41" s="12"/>
      <c r="K41" s="12"/>
    </row>
    <row r="42" spans="1:11">
      <c r="C42" s="1" t="s">
        <v>8</v>
      </c>
      <c r="D42" s="1" t="s">
        <v>8</v>
      </c>
      <c r="E42" s="1" t="s">
        <v>6</v>
      </c>
      <c r="F42" s="1" t="s">
        <v>6</v>
      </c>
      <c r="G42" s="1" t="s">
        <v>6</v>
      </c>
      <c r="H42" s="1" t="s">
        <v>8</v>
      </c>
      <c r="K42" s="12"/>
    </row>
    <row r="43" spans="1:11">
      <c r="C43" s="3" t="s">
        <v>0</v>
      </c>
      <c r="D43" s="2" t="s">
        <v>9</v>
      </c>
      <c r="E43" s="1" t="s">
        <v>40</v>
      </c>
      <c r="G43" s="1" t="s">
        <v>40</v>
      </c>
      <c r="H43" s="2" t="s">
        <v>27</v>
      </c>
      <c r="J43" s="2"/>
    </row>
    <row r="44" spans="1:11">
      <c r="C44" s="2" t="s">
        <v>14</v>
      </c>
      <c r="D44" s="2" t="s">
        <v>10</v>
      </c>
      <c r="E44" s="2" t="s">
        <v>14</v>
      </c>
      <c r="F44" s="2" t="s">
        <v>14</v>
      </c>
      <c r="G44" s="2" t="s">
        <v>18</v>
      </c>
      <c r="H44" s="3" t="s">
        <v>22</v>
      </c>
      <c r="I44" s="2"/>
      <c r="J44" s="3"/>
    </row>
    <row r="45" spans="1:11">
      <c r="C45" s="3" t="s">
        <v>24</v>
      </c>
      <c r="D45" s="3" t="s">
        <v>11</v>
      </c>
      <c r="E45" s="3" t="s">
        <v>25</v>
      </c>
      <c r="F45" s="3" t="s">
        <v>5</v>
      </c>
      <c r="G45" s="2" t="s">
        <v>5</v>
      </c>
      <c r="H45" s="3" t="s">
        <v>25</v>
      </c>
      <c r="I45" s="14"/>
      <c r="J45" s="3"/>
    </row>
    <row r="46" spans="1:11">
      <c r="A46" s="2"/>
      <c r="B46" s="2"/>
      <c r="C46" s="2" t="s">
        <v>12</v>
      </c>
      <c r="D46" s="2" t="s">
        <v>12</v>
      </c>
      <c r="E46" s="2" t="s">
        <v>12</v>
      </c>
      <c r="F46" s="2" t="s">
        <v>12</v>
      </c>
      <c r="G46" s="2" t="s">
        <v>12</v>
      </c>
      <c r="H46" s="2" t="s">
        <v>12</v>
      </c>
      <c r="I46" s="2"/>
      <c r="J46" s="2"/>
    </row>
    <row r="47" spans="1:11">
      <c r="A47" s="3"/>
      <c r="B47" s="3"/>
      <c r="C47" s="3" t="s">
        <v>13</v>
      </c>
      <c r="D47" s="3" t="s">
        <v>13</v>
      </c>
      <c r="E47" s="3" t="s">
        <v>13</v>
      </c>
      <c r="F47" s="2" t="s">
        <v>15</v>
      </c>
      <c r="G47" s="2" t="s">
        <v>19</v>
      </c>
      <c r="H47" s="2"/>
      <c r="J47" s="3"/>
    </row>
    <row r="48" spans="1:11">
      <c r="A48" s="3" t="s">
        <v>1</v>
      </c>
      <c r="B48" s="3"/>
      <c r="C48" s="3" t="s">
        <v>41</v>
      </c>
      <c r="D48" s="3" t="s">
        <v>38</v>
      </c>
      <c r="E48" s="3" t="s">
        <v>17</v>
      </c>
      <c r="F48" s="3" t="s">
        <v>7</v>
      </c>
      <c r="G48" s="3" t="s">
        <v>20</v>
      </c>
      <c r="H48" s="3" t="s">
        <v>23</v>
      </c>
      <c r="I48" s="3"/>
    </row>
    <row r="49" spans="1:8">
      <c r="A49" s="5">
        <v>56.028125000000003</v>
      </c>
      <c r="B49" s="4">
        <v>16</v>
      </c>
      <c r="C49" s="1">
        <v>72</v>
      </c>
      <c r="D49" s="1">
        <v>70.5</v>
      </c>
      <c r="E49" s="1">
        <v>66</v>
      </c>
      <c r="G49" s="1">
        <v>71</v>
      </c>
    </row>
    <row r="50" spans="1:8">
      <c r="A50" s="5">
        <v>348.0625</v>
      </c>
      <c r="B50" s="4">
        <v>23</v>
      </c>
      <c r="C50" s="1">
        <v>420</v>
      </c>
      <c r="D50" s="1">
        <v>397</v>
      </c>
      <c r="E50" s="1">
        <v>423</v>
      </c>
      <c r="F50" s="1">
        <v>404</v>
      </c>
      <c r="G50" s="1">
        <v>430</v>
      </c>
    </row>
    <row r="51" spans="1:8">
      <c r="A51" s="5">
        <v>116.875</v>
      </c>
      <c r="B51" s="4">
        <v>3</v>
      </c>
      <c r="D51" s="17"/>
      <c r="E51" s="1">
        <v>120</v>
      </c>
      <c r="F51" s="18">
        <v>116</v>
      </c>
    </row>
    <row r="52" spans="1:8">
      <c r="A52" s="5">
        <v>100.996875</v>
      </c>
      <c r="B52" s="4">
        <v>4</v>
      </c>
      <c r="D52" s="17"/>
      <c r="E52" s="1">
        <v>129</v>
      </c>
      <c r="F52" s="1">
        <v>127</v>
      </c>
    </row>
    <row r="53" spans="1:8">
      <c r="A53" s="5">
        <v>115.6</v>
      </c>
      <c r="B53" s="13" t="s">
        <v>3</v>
      </c>
      <c r="C53" s="1">
        <v>148</v>
      </c>
      <c r="D53" s="1">
        <v>155</v>
      </c>
      <c r="E53" s="1">
        <v>162</v>
      </c>
      <c r="F53" s="1">
        <v>151</v>
      </c>
      <c r="G53" s="18"/>
      <c r="H53" s="18"/>
    </row>
    <row r="54" spans="1:8">
      <c r="A54" s="5">
        <v>104.89375</v>
      </c>
      <c r="B54" s="4">
        <v>5</v>
      </c>
      <c r="C54" s="1">
        <v>142</v>
      </c>
      <c r="D54" s="1">
        <v>145.5</v>
      </c>
      <c r="F54" s="1">
        <v>154</v>
      </c>
      <c r="H54" s="1">
        <v>155.5</v>
      </c>
    </row>
    <row r="55" spans="1:8">
      <c r="A55" s="5">
        <v>55.9</v>
      </c>
      <c r="B55" s="4">
        <v>17</v>
      </c>
      <c r="C55" s="1">
        <v>68</v>
      </c>
      <c r="D55" s="6">
        <v>71.5</v>
      </c>
      <c r="E55" s="1">
        <v>75</v>
      </c>
      <c r="F55" s="19">
        <v>70</v>
      </c>
      <c r="G55" s="1">
        <v>72</v>
      </c>
      <c r="H55" s="1">
        <v>62</v>
      </c>
    </row>
    <row r="56" spans="1:8">
      <c r="A56" s="5">
        <v>40.681249999999999</v>
      </c>
      <c r="B56" s="4" t="s">
        <v>4</v>
      </c>
      <c r="C56" s="1">
        <v>40</v>
      </c>
      <c r="D56" s="6">
        <v>46</v>
      </c>
      <c r="E56" s="1">
        <v>45</v>
      </c>
      <c r="F56" s="1">
        <v>44</v>
      </c>
      <c r="G56" s="1">
        <v>45</v>
      </c>
      <c r="H56" s="18">
        <v>37</v>
      </c>
    </row>
    <row r="57" spans="1:8">
      <c r="A57" s="5">
        <v>196.78125</v>
      </c>
      <c r="B57" s="4">
        <v>13</v>
      </c>
      <c r="C57" s="1">
        <v>236</v>
      </c>
      <c r="D57" s="1">
        <v>234</v>
      </c>
      <c r="E57" s="1">
        <v>231</v>
      </c>
      <c r="F57" s="1">
        <v>204</v>
      </c>
      <c r="G57" s="1">
        <v>214</v>
      </c>
    </row>
    <row r="58" spans="1:8">
      <c r="A58" s="5">
        <v>48.0625</v>
      </c>
      <c r="B58" s="4">
        <v>10</v>
      </c>
      <c r="C58" s="1">
        <v>54</v>
      </c>
      <c r="D58" s="1">
        <v>47.5</v>
      </c>
      <c r="E58" s="1">
        <v>52.5</v>
      </c>
    </row>
    <row r="59" spans="1:8">
      <c r="A59" s="5">
        <v>102</v>
      </c>
      <c r="B59" s="4">
        <v>25</v>
      </c>
      <c r="C59" s="1">
        <v>132</v>
      </c>
      <c r="E59" s="1">
        <v>120</v>
      </c>
      <c r="F59" s="18">
        <v>116</v>
      </c>
    </row>
    <row r="60" spans="1:8">
      <c r="A60" s="5">
        <v>89.8</v>
      </c>
      <c r="B60" s="4">
        <v>28</v>
      </c>
      <c r="C60" s="1">
        <v>95</v>
      </c>
      <c r="F60" s="1">
        <v>102</v>
      </c>
    </row>
    <row r="61" spans="1:8">
      <c r="A61" s="5">
        <v>63.268749999999997</v>
      </c>
      <c r="B61" s="4">
        <v>9</v>
      </c>
      <c r="C61" s="1">
        <v>64</v>
      </c>
      <c r="E61" s="1">
        <v>54</v>
      </c>
      <c r="F61" s="19"/>
    </row>
    <row r="62" spans="1:8">
      <c r="A62" s="5">
        <v>14.3</v>
      </c>
      <c r="B62" s="4">
        <v>20</v>
      </c>
      <c r="C62" s="1">
        <v>13</v>
      </c>
      <c r="F62" s="1">
        <v>14.5</v>
      </c>
    </row>
    <row r="63" spans="1:8">
      <c r="A63" s="5">
        <v>144.30000000000001</v>
      </c>
      <c r="B63" s="9">
        <v>31</v>
      </c>
      <c r="C63" s="10">
        <v>201</v>
      </c>
      <c r="D63" s="10">
        <v>204</v>
      </c>
      <c r="E63" s="10">
        <v>195</v>
      </c>
      <c r="F63" s="10">
        <v>205</v>
      </c>
      <c r="G63" s="1">
        <v>210</v>
      </c>
    </row>
    <row r="64" spans="1:8">
      <c r="A64" s="5">
        <v>162.22499999999999</v>
      </c>
      <c r="B64" s="9">
        <v>32</v>
      </c>
      <c r="C64" s="10">
        <v>181</v>
      </c>
      <c r="D64" s="10"/>
      <c r="E64" s="10">
        <v>174</v>
      </c>
      <c r="F64" s="10">
        <v>166</v>
      </c>
      <c r="G64" s="1">
        <v>180</v>
      </c>
    </row>
    <row r="65" spans="1:9">
      <c r="A65" s="5"/>
      <c r="B65" s="9">
        <v>1</v>
      </c>
      <c r="C65" s="10">
        <v>545</v>
      </c>
      <c r="D65" s="10">
        <v>540</v>
      </c>
      <c r="E65" s="10">
        <v>546</v>
      </c>
      <c r="F65" s="10">
        <v>525</v>
      </c>
      <c r="G65" s="1">
        <v>542</v>
      </c>
    </row>
    <row r="66" spans="1:9">
      <c r="A66" s="5"/>
      <c r="B66" s="9">
        <v>8</v>
      </c>
      <c r="C66" s="10">
        <v>189</v>
      </c>
      <c r="D66" s="10">
        <v>182</v>
      </c>
      <c r="E66" s="10">
        <v>177</v>
      </c>
      <c r="F66" s="10">
        <v>166</v>
      </c>
      <c r="G66" s="1">
        <v>184</v>
      </c>
      <c r="H66" s="1">
        <v>190</v>
      </c>
    </row>
    <row r="67" spans="1:9">
      <c r="A67" s="9" t="s">
        <v>2</v>
      </c>
      <c r="B67" s="9"/>
      <c r="C67" s="9" t="str">
        <f t="shared" ref="C67" si="27">C48</f>
        <v>USNM 7868</v>
      </c>
      <c r="D67" s="9" t="str">
        <f>D48</f>
        <v>USNM 4999</v>
      </c>
      <c r="E67" s="9" t="str">
        <f>E48</f>
        <v>UNSM 5980</v>
      </c>
      <c r="F67" s="9" t="str">
        <f t="shared" ref="F67:H67" si="28">F48</f>
        <v xml:space="preserve">UNSM 5981 </v>
      </c>
      <c r="G67" s="9" t="str">
        <f t="shared" si="28"/>
        <v>UNSM 5982</v>
      </c>
      <c r="H67" s="9" t="str">
        <f t="shared" si="28"/>
        <v>AMNH 2725</v>
      </c>
      <c r="I67" s="9"/>
    </row>
    <row r="68" spans="1:9">
      <c r="A68" s="11">
        <f t="shared" ref="A68:A83" si="29">LOG10(A49)</f>
        <v>1.748</v>
      </c>
      <c r="B68" s="4">
        <v>16</v>
      </c>
      <c r="C68" s="12">
        <f t="shared" ref="C68:E69" si="30">LOG10(C49)-$A68</f>
        <v>0.109</v>
      </c>
      <c r="D68" s="12">
        <f t="shared" si="30"/>
        <v>0.1</v>
      </c>
      <c r="E68" s="12">
        <f t="shared" si="30"/>
        <v>7.1999999999999995E-2</v>
      </c>
      <c r="F68" s="12"/>
      <c r="G68" s="12">
        <f>LOG10(G49)-$A68</f>
        <v>0.10299999999999999</v>
      </c>
      <c r="H68" s="12"/>
      <c r="I68" s="12"/>
    </row>
    <row r="69" spans="1:9">
      <c r="A69" s="11">
        <f t="shared" si="29"/>
        <v>2.5419999999999998</v>
      </c>
      <c r="B69" s="4">
        <f>B50</f>
        <v>23</v>
      </c>
      <c r="C69" s="12">
        <f t="shared" si="30"/>
        <v>8.1000000000000003E-2</v>
      </c>
      <c r="D69" s="12">
        <f t="shared" si="30"/>
        <v>5.7000000000000002E-2</v>
      </c>
      <c r="E69" s="12">
        <f t="shared" si="30"/>
        <v>8.4000000000000005E-2</v>
      </c>
      <c r="F69" s="12">
        <f>LOG10(F50)-$A69</f>
        <v>6.4000000000000001E-2</v>
      </c>
      <c r="G69" s="12">
        <f>LOG10(G50)-$A69</f>
        <v>9.0999999999999998E-2</v>
      </c>
      <c r="H69" s="12"/>
      <c r="I69" s="12"/>
    </row>
    <row r="70" spans="1:9">
      <c r="A70" s="11">
        <f t="shared" si="29"/>
        <v>2.0680000000000001</v>
      </c>
      <c r="B70" s="4">
        <f>B51</f>
        <v>3</v>
      </c>
      <c r="C70" s="12"/>
      <c r="D70" s="12"/>
      <c r="E70" s="12">
        <f>LOG10(E51)-$A70</f>
        <v>1.0999999999999999E-2</v>
      </c>
      <c r="F70" s="12">
        <f>LOG10(F51)-$A70</f>
        <v>-4.0000000000000001E-3</v>
      </c>
      <c r="G70" s="12"/>
      <c r="H70" s="12"/>
      <c r="I70" s="12"/>
    </row>
    <row r="71" spans="1:9">
      <c r="A71" s="11">
        <f t="shared" si="29"/>
        <v>2.004</v>
      </c>
      <c r="B71" s="4">
        <f>B52</f>
        <v>4</v>
      </c>
      <c r="C71" s="12"/>
      <c r="D71" s="12"/>
      <c r="E71" s="12">
        <f>LOG10(E52)-$A71</f>
        <v>0.107</v>
      </c>
      <c r="F71" s="12">
        <f>LOG10(F52)-$A71</f>
        <v>0.1</v>
      </c>
      <c r="G71" s="12"/>
      <c r="H71" s="12"/>
      <c r="I71" s="12"/>
    </row>
    <row r="72" spans="1:9">
      <c r="A72" s="11">
        <f t="shared" si="29"/>
        <v>2.0630000000000002</v>
      </c>
      <c r="B72" s="13" t="s">
        <v>3</v>
      </c>
      <c r="C72" s="12">
        <f t="shared" ref="C72:D77" si="31">LOG10(C53)-$A72</f>
        <v>0.107</v>
      </c>
      <c r="D72" s="12">
        <f t="shared" si="31"/>
        <v>0.127</v>
      </c>
      <c r="E72" s="12">
        <f>LOG10(E53)-$A72</f>
        <v>0.14699999999999999</v>
      </c>
      <c r="F72" s="12">
        <f>LOG10(F53)-$A72</f>
        <v>0.11600000000000001</v>
      </c>
      <c r="G72" s="12"/>
      <c r="H72" s="12"/>
      <c r="I72" s="12"/>
    </row>
    <row r="73" spans="1:9">
      <c r="A73" s="11">
        <f t="shared" si="29"/>
        <v>2.0209999999999999</v>
      </c>
      <c r="B73" s="4">
        <v>5</v>
      </c>
      <c r="C73" s="12">
        <f t="shared" si="31"/>
        <v>0.13100000000000001</v>
      </c>
      <c r="D73" s="12">
        <f t="shared" si="31"/>
        <v>0.14199999999999999</v>
      </c>
      <c r="E73" s="12"/>
      <c r="F73" s="12">
        <f t="shared" ref="F73:H73" si="32">LOG10(F54)-$A73</f>
        <v>0.16700000000000001</v>
      </c>
      <c r="G73" s="12"/>
      <c r="H73" s="12">
        <f t="shared" si="32"/>
        <v>0.17100000000000001</v>
      </c>
      <c r="I73" s="12"/>
    </row>
    <row r="74" spans="1:9">
      <c r="A74" s="11">
        <f t="shared" si="29"/>
        <v>1.7470000000000001</v>
      </c>
      <c r="B74" s="4">
        <v>17</v>
      </c>
      <c r="C74" s="12">
        <f t="shared" si="31"/>
        <v>8.5999999999999993E-2</v>
      </c>
      <c r="D74" s="12">
        <f t="shared" si="31"/>
        <v>0.107</v>
      </c>
      <c r="E74" s="12">
        <f t="shared" ref="E74:H75" si="33">LOG10(E55)-$A74</f>
        <v>0.128</v>
      </c>
      <c r="F74" s="12">
        <f t="shared" si="33"/>
        <v>9.8000000000000004E-2</v>
      </c>
      <c r="G74" s="12">
        <f t="shared" si="33"/>
        <v>0.11</v>
      </c>
      <c r="H74" s="12">
        <f t="shared" si="33"/>
        <v>4.4999999999999998E-2</v>
      </c>
      <c r="I74" s="12"/>
    </row>
    <row r="75" spans="1:9">
      <c r="A75" s="11">
        <f t="shared" si="29"/>
        <v>1.609</v>
      </c>
      <c r="B75" s="4" t="s">
        <v>4</v>
      </c>
      <c r="C75" s="12">
        <f t="shared" si="31"/>
        <v>-7.0000000000000001E-3</v>
      </c>
      <c r="D75" s="12">
        <f t="shared" si="31"/>
        <v>5.3999999999999999E-2</v>
      </c>
      <c r="E75" s="12">
        <f t="shared" si="33"/>
        <v>4.3999999999999997E-2</v>
      </c>
      <c r="F75" s="12">
        <f t="shared" si="33"/>
        <v>3.4000000000000002E-2</v>
      </c>
      <c r="G75" s="12">
        <f t="shared" si="33"/>
        <v>4.3999999999999997E-2</v>
      </c>
      <c r="H75" s="12">
        <f t="shared" si="33"/>
        <v>-4.1000000000000002E-2</v>
      </c>
      <c r="I75" s="12"/>
    </row>
    <row r="76" spans="1:9">
      <c r="A76" s="11">
        <f t="shared" si="29"/>
        <v>2.294</v>
      </c>
      <c r="B76" s="4">
        <v>13</v>
      </c>
      <c r="C76" s="12">
        <f t="shared" si="31"/>
        <v>7.9000000000000001E-2</v>
      </c>
      <c r="D76" s="12">
        <f t="shared" si="31"/>
        <v>7.4999999999999997E-2</v>
      </c>
      <c r="E76" s="12">
        <f>LOG10(E57)-$A76</f>
        <v>7.0000000000000007E-2</v>
      </c>
      <c r="F76" s="12">
        <f>LOG10(F57)-$A76</f>
        <v>1.6E-2</v>
      </c>
      <c r="G76" s="12">
        <f>LOG10(G57)-$A76</f>
        <v>3.5999999999999997E-2</v>
      </c>
      <c r="H76" s="12"/>
      <c r="I76" s="12"/>
    </row>
    <row r="77" spans="1:9">
      <c r="A77" s="11">
        <f t="shared" si="29"/>
        <v>1.6819999999999999</v>
      </c>
      <c r="B77" s="4">
        <f>B58</f>
        <v>10</v>
      </c>
      <c r="C77" s="12">
        <f t="shared" si="31"/>
        <v>0.05</v>
      </c>
      <c r="D77" s="12">
        <f t="shared" si="31"/>
        <v>-5.0000000000000001E-3</v>
      </c>
      <c r="E77" s="12">
        <f>LOG10(E58)-$A77</f>
        <v>3.7999999999999999E-2</v>
      </c>
      <c r="F77" s="12"/>
      <c r="G77" s="12"/>
      <c r="H77" s="12"/>
      <c r="I77" s="12"/>
    </row>
    <row r="78" spans="1:9">
      <c r="A78" s="11">
        <f t="shared" si="29"/>
        <v>2.0089999999999999</v>
      </c>
      <c r="B78" s="4">
        <f>B59</f>
        <v>25</v>
      </c>
      <c r="C78" s="12">
        <f t="shared" ref="C78:C83" si="34">LOG10(C59)-$A78</f>
        <v>0.112</v>
      </c>
      <c r="D78" s="12"/>
      <c r="E78" s="12">
        <f>LOG10(E59)-$A78</f>
        <v>7.0000000000000007E-2</v>
      </c>
      <c r="F78" s="12">
        <f t="shared" ref="F78:F83" si="35">LOG10(F59)-$A78</f>
        <v>5.5E-2</v>
      </c>
      <c r="G78" s="12"/>
      <c r="H78" s="12"/>
      <c r="I78" s="12"/>
    </row>
    <row r="79" spans="1:9">
      <c r="A79" s="11">
        <f t="shared" si="29"/>
        <v>1.9530000000000001</v>
      </c>
      <c r="B79" s="4">
        <v>28</v>
      </c>
      <c r="C79" s="12">
        <f t="shared" si="34"/>
        <v>2.5000000000000001E-2</v>
      </c>
      <c r="D79" s="12"/>
      <c r="E79" s="12"/>
      <c r="F79" s="12">
        <f t="shared" si="35"/>
        <v>5.6000000000000001E-2</v>
      </c>
      <c r="G79" s="12"/>
      <c r="H79" s="12"/>
      <c r="I79" s="12"/>
    </row>
    <row r="80" spans="1:9">
      <c r="A80" s="11">
        <f t="shared" si="29"/>
        <v>1.8009999999999999</v>
      </c>
      <c r="B80" s="4">
        <v>9</v>
      </c>
      <c r="C80" s="12">
        <f t="shared" si="34"/>
        <v>5.0000000000000001E-3</v>
      </c>
      <c r="D80" s="12"/>
      <c r="E80" s="12">
        <f>LOG10(E61)-$A80</f>
        <v>-6.9000000000000006E-2</v>
      </c>
      <c r="F80" s="12"/>
      <c r="G80" s="12"/>
      <c r="H80" s="12"/>
      <c r="I80" s="12"/>
    </row>
    <row r="81" spans="1:12">
      <c r="A81" s="11">
        <f t="shared" si="29"/>
        <v>1.155</v>
      </c>
      <c r="B81" s="4">
        <v>20</v>
      </c>
      <c r="C81" s="12">
        <f t="shared" si="34"/>
        <v>-4.1000000000000002E-2</v>
      </c>
      <c r="D81" s="12"/>
      <c r="E81" s="12"/>
      <c r="F81" s="12">
        <f t="shared" si="35"/>
        <v>6.0000000000000001E-3</v>
      </c>
      <c r="G81" s="12"/>
      <c r="H81" s="12"/>
      <c r="I81" s="12"/>
    </row>
    <row r="82" spans="1:12">
      <c r="A82" s="11">
        <f t="shared" si="29"/>
        <v>2.1589999999999998</v>
      </c>
      <c r="B82" s="4">
        <v>31</v>
      </c>
      <c r="C82" s="12">
        <f t="shared" si="34"/>
        <v>0.14399999999999999</v>
      </c>
      <c r="D82" s="12">
        <f>LOG10(D63)-$A82</f>
        <v>0.151</v>
      </c>
      <c r="E82" s="12">
        <f>LOG10(E63)-$A82</f>
        <v>0.13100000000000001</v>
      </c>
      <c r="F82" s="12">
        <f t="shared" si="35"/>
        <v>0.153</v>
      </c>
      <c r="G82" s="12">
        <f>LOG10(G63)-$A82</f>
        <v>0.16300000000000001</v>
      </c>
      <c r="H82" s="12"/>
      <c r="I82" s="12"/>
    </row>
    <row r="83" spans="1:12">
      <c r="A83" s="11">
        <f t="shared" si="29"/>
        <v>2.21</v>
      </c>
      <c r="B83" s="4">
        <v>32</v>
      </c>
      <c r="C83" s="12">
        <f t="shared" si="34"/>
        <v>4.8000000000000001E-2</v>
      </c>
      <c r="D83" s="12"/>
      <c r="E83" s="12">
        <f>LOG10(E64)-$A83</f>
        <v>3.1E-2</v>
      </c>
      <c r="F83" s="12">
        <f t="shared" si="35"/>
        <v>0.01</v>
      </c>
      <c r="G83" s="12">
        <f>LOG10(G64)-$A83</f>
        <v>4.4999999999999998E-2</v>
      </c>
      <c r="H83" s="12"/>
      <c r="I83" s="12"/>
    </row>
    <row r="86" spans="1:12">
      <c r="B86" s="9" t="s">
        <v>42</v>
      </c>
      <c r="C86" s="4" t="s">
        <v>29</v>
      </c>
      <c r="D86" s="4" t="s">
        <v>30</v>
      </c>
      <c r="E86" s="4" t="s">
        <v>31</v>
      </c>
      <c r="F86" s="4" t="s">
        <v>32</v>
      </c>
      <c r="G86" s="4" t="s">
        <v>33</v>
      </c>
      <c r="H86" s="4" t="s">
        <v>34</v>
      </c>
      <c r="I86" s="4"/>
      <c r="J86" s="4" t="s">
        <v>35</v>
      </c>
      <c r="K86" s="4" t="s">
        <v>36</v>
      </c>
      <c r="L86" s="4" t="s">
        <v>37</v>
      </c>
    </row>
    <row r="87" spans="1:12">
      <c r="B87" s="4">
        <v>16</v>
      </c>
      <c r="C87" s="1">
        <f>COUNT($C49:$H49)</f>
        <v>4</v>
      </c>
      <c r="D87" s="20">
        <f>AVERAGE($C49:$H49)</f>
        <v>69.900000000000006</v>
      </c>
      <c r="E87" s="1">
        <f>MIN($C49:$H49)</f>
        <v>66</v>
      </c>
      <c r="F87" s="1">
        <f>MAX($C49:$H49)</f>
        <v>72</v>
      </c>
      <c r="G87" s="22">
        <f>STDEV($C49:$H49)</f>
        <v>2.66</v>
      </c>
      <c r="H87" s="22">
        <v>2.21</v>
      </c>
      <c r="I87" s="4">
        <v>16</v>
      </c>
      <c r="J87" s="12">
        <f>LOG10(D87)-$A68</f>
        <v>9.6000000000000002E-2</v>
      </c>
      <c r="K87" s="12">
        <f t="shared" ref="K87:L102" si="36">LOG10(E87)-$A68</f>
        <v>7.1999999999999995E-2</v>
      </c>
      <c r="L87" s="12">
        <f t="shared" si="36"/>
        <v>0.109</v>
      </c>
    </row>
    <row r="88" spans="1:12">
      <c r="B88" s="4">
        <v>23</v>
      </c>
      <c r="C88" s="1">
        <f t="shared" ref="C88:C104" si="37">COUNT($C50:$H50)</f>
        <v>5</v>
      </c>
      <c r="D88" s="20">
        <f t="shared" ref="D88:D104" si="38">AVERAGE($C50:$H50)</f>
        <v>414.8</v>
      </c>
      <c r="E88" s="1">
        <f t="shared" ref="E88:E104" si="39">MIN($C50:$H50)</f>
        <v>397</v>
      </c>
      <c r="F88" s="1">
        <f t="shared" ref="F88:F104" si="40">MAX($C50:$H50)</f>
        <v>430</v>
      </c>
      <c r="G88" s="22">
        <f t="shared" ref="G88:G104" si="41">STDEV($C50:$H50)</f>
        <v>13.77</v>
      </c>
      <c r="H88" s="22">
        <v>6.28</v>
      </c>
      <c r="I88" s="4">
        <v>23</v>
      </c>
      <c r="J88" s="12">
        <f t="shared" ref="J88:L103" si="42">LOG10(D88)-$A69</f>
        <v>7.5999999999999998E-2</v>
      </c>
      <c r="K88" s="12">
        <f t="shared" si="36"/>
        <v>5.7000000000000002E-2</v>
      </c>
      <c r="L88" s="12">
        <f t="shared" si="36"/>
        <v>9.0999999999999998E-2</v>
      </c>
    </row>
    <row r="89" spans="1:12">
      <c r="B89" s="4">
        <v>3</v>
      </c>
      <c r="C89" s="1">
        <f t="shared" si="37"/>
        <v>2</v>
      </c>
      <c r="D89" s="20">
        <f t="shared" si="38"/>
        <v>118</v>
      </c>
      <c r="E89" s="1">
        <f t="shared" si="39"/>
        <v>116</v>
      </c>
      <c r="F89" s="1">
        <f t="shared" si="40"/>
        <v>120</v>
      </c>
      <c r="G89" s="22">
        <f t="shared" si="41"/>
        <v>2.83</v>
      </c>
      <c r="H89" s="22">
        <v>5.07</v>
      </c>
      <c r="I89" s="4">
        <v>3</v>
      </c>
      <c r="J89" s="12">
        <f t="shared" si="42"/>
        <v>4.0000000000000001E-3</v>
      </c>
      <c r="K89" s="12">
        <f t="shared" si="36"/>
        <v>-4.0000000000000001E-3</v>
      </c>
      <c r="L89" s="12">
        <f t="shared" si="36"/>
        <v>1.0999999999999999E-2</v>
      </c>
    </row>
    <row r="90" spans="1:12">
      <c r="B90" s="4">
        <v>4</v>
      </c>
      <c r="C90" s="1">
        <f t="shared" si="37"/>
        <v>2</v>
      </c>
      <c r="D90" s="20">
        <f t="shared" si="38"/>
        <v>128</v>
      </c>
      <c r="E90" s="1">
        <f t="shared" si="39"/>
        <v>127</v>
      </c>
      <c r="F90" s="1">
        <f t="shared" si="40"/>
        <v>129</v>
      </c>
      <c r="G90" s="22">
        <f t="shared" si="41"/>
        <v>1.41</v>
      </c>
      <c r="H90" s="22">
        <v>0.51</v>
      </c>
      <c r="I90" s="4">
        <v>4</v>
      </c>
      <c r="J90" s="12">
        <f t="shared" si="42"/>
        <v>0.10299999999999999</v>
      </c>
      <c r="K90" s="12">
        <f t="shared" si="36"/>
        <v>0.1</v>
      </c>
      <c r="L90" s="12">
        <f t="shared" si="36"/>
        <v>0.107</v>
      </c>
    </row>
    <row r="91" spans="1:12">
      <c r="B91" s="4" t="s">
        <v>3</v>
      </c>
      <c r="C91" s="1">
        <f t="shared" si="37"/>
        <v>4</v>
      </c>
      <c r="D91" s="20">
        <f t="shared" si="38"/>
        <v>154</v>
      </c>
      <c r="E91" s="1">
        <f t="shared" si="39"/>
        <v>148</v>
      </c>
      <c r="F91" s="1">
        <f t="shared" si="40"/>
        <v>162</v>
      </c>
      <c r="G91" s="22">
        <f t="shared" si="41"/>
        <v>6.06</v>
      </c>
      <c r="H91" s="22">
        <v>6.03</v>
      </c>
      <c r="I91" s="4" t="s">
        <v>3</v>
      </c>
      <c r="J91" s="12">
        <f t="shared" si="42"/>
        <v>0.125</v>
      </c>
      <c r="K91" s="12">
        <f t="shared" si="36"/>
        <v>0.107</v>
      </c>
      <c r="L91" s="12">
        <f t="shared" si="36"/>
        <v>0.14699999999999999</v>
      </c>
    </row>
    <row r="92" spans="1:12">
      <c r="B92" s="4">
        <v>5</v>
      </c>
      <c r="C92" s="1">
        <f t="shared" si="37"/>
        <v>4</v>
      </c>
      <c r="D92" s="20">
        <f t="shared" si="38"/>
        <v>149.30000000000001</v>
      </c>
      <c r="E92" s="1">
        <f t="shared" si="39"/>
        <v>142</v>
      </c>
      <c r="F92" s="1">
        <f t="shared" si="40"/>
        <v>155.5</v>
      </c>
      <c r="G92" s="22">
        <f t="shared" si="41"/>
        <v>6.54</v>
      </c>
      <c r="H92" s="22">
        <v>4.82</v>
      </c>
      <c r="I92" s="4">
        <v>5</v>
      </c>
      <c r="J92" s="12">
        <f t="shared" si="42"/>
        <v>0.153</v>
      </c>
      <c r="K92" s="12">
        <f t="shared" si="36"/>
        <v>0.13100000000000001</v>
      </c>
      <c r="L92" s="12">
        <f t="shared" si="36"/>
        <v>0.17100000000000001</v>
      </c>
    </row>
    <row r="93" spans="1:12">
      <c r="B93" s="4">
        <v>17</v>
      </c>
      <c r="C93" s="1">
        <f t="shared" si="37"/>
        <v>6</v>
      </c>
      <c r="D93" s="20">
        <f t="shared" si="38"/>
        <v>69.8</v>
      </c>
      <c r="E93" s="1">
        <f t="shared" si="39"/>
        <v>62</v>
      </c>
      <c r="F93" s="1">
        <f t="shared" si="40"/>
        <v>75</v>
      </c>
      <c r="G93" s="22">
        <f t="shared" si="41"/>
        <v>4.45</v>
      </c>
      <c r="H93" s="22">
        <v>4.21</v>
      </c>
      <c r="I93" s="4">
        <v>17</v>
      </c>
      <c r="J93" s="12">
        <f t="shared" si="42"/>
        <v>9.7000000000000003E-2</v>
      </c>
      <c r="K93" s="12">
        <f t="shared" si="36"/>
        <v>4.4999999999999998E-2</v>
      </c>
      <c r="L93" s="12">
        <f t="shared" si="36"/>
        <v>0.128</v>
      </c>
    </row>
    <row r="94" spans="1:12">
      <c r="B94" s="4" t="s">
        <v>4</v>
      </c>
      <c r="C94" s="1">
        <f t="shared" si="37"/>
        <v>6</v>
      </c>
      <c r="D94" s="20">
        <f t="shared" si="38"/>
        <v>42.8</v>
      </c>
      <c r="E94" s="1">
        <f t="shared" si="39"/>
        <v>37</v>
      </c>
      <c r="F94" s="1">
        <f t="shared" si="40"/>
        <v>46</v>
      </c>
      <c r="G94" s="22">
        <f t="shared" si="41"/>
        <v>3.54</v>
      </c>
      <c r="H94" s="22">
        <v>9.7200000000000006</v>
      </c>
      <c r="I94" s="4" t="s">
        <v>4</v>
      </c>
      <c r="J94" s="12">
        <f t="shared" si="42"/>
        <v>2.1999999999999999E-2</v>
      </c>
      <c r="K94" s="12">
        <f t="shared" si="36"/>
        <v>-4.1000000000000002E-2</v>
      </c>
      <c r="L94" s="12">
        <f t="shared" si="36"/>
        <v>5.3999999999999999E-2</v>
      </c>
    </row>
    <row r="95" spans="1:12">
      <c r="B95" s="4">
        <v>13</v>
      </c>
      <c r="C95" s="1">
        <f t="shared" si="37"/>
        <v>5</v>
      </c>
      <c r="D95" s="20">
        <f t="shared" si="38"/>
        <v>223.8</v>
      </c>
      <c r="E95" s="1">
        <f t="shared" si="39"/>
        <v>204</v>
      </c>
      <c r="F95" s="1">
        <f t="shared" si="40"/>
        <v>236</v>
      </c>
      <c r="G95" s="22">
        <f t="shared" si="41"/>
        <v>14.08</v>
      </c>
      <c r="H95" s="22">
        <v>4.09</v>
      </c>
      <c r="I95" s="4">
        <v>13</v>
      </c>
      <c r="J95" s="12">
        <f t="shared" si="42"/>
        <v>5.6000000000000001E-2</v>
      </c>
      <c r="K95" s="12">
        <f t="shared" si="36"/>
        <v>1.6E-2</v>
      </c>
      <c r="L95" s="12">
        <f t="shared" si="36"/>
        <v>7.9000000000000001E-2</v>
      </c>
    </row>
    <row r="96" spans="1:12">
      <c r="B96" s="4">
        <v>10</v>
      </c>
      <c r="C96" s="1">
        <f t="shared" si="37"/>
        <v>3</v>
      </c>
      <c r="D96" s="20">
        <f t="shared" si="38"/>
        <v>51.3</v>
      </c>
      <c r="E96" s="1">
        <f t="shared" si="39"/>
        <v>47.5</v>
      </c>
      <c r="F96" s="1">
        <f t="shared" si="40"/>
        <v>54</v>
      </c>
      <c r="G96" s="22">
        <f t="shared" si="41"/>
        <v>3.4</v>
      </c>
      <c r="H96" s="22">
        <v>14.61</v>
      </c>
      <c r="I96" s="4">
        <v>10</v>
      </c>
      <c r="J96" s="12">
        <f t="shared" si="42"/>
        <v>2.8000000000000001E-2</v>
      </c>
      <c r="K96" s="12">
        <f t="shared" si="36"/>
        <v>-5.0000000000000001E-3</v>
      </c>
      <c r="L96" s="12">
        <f t="shared" si="36"/>
        <v>0.05</v>
      </c>
    </row>
    <row r="97" spans="2:12">
      <c r="B97" s="4">
        <v>25</v>
      </c>
      <c r="C97" s="1">
        <f t="shared" si="37"/>
        <v>3</v>
      </c>
      <c r="D97" s="20">
        <f t="shared" si="38"/>
        <v>122.7</v>
      </c>
      <c r="E97" s="1">
        <f t="shared" si="39"/>
        <v>116</v>
      </c>
      <c r="F97" s="1">
        <f t="shared" si="40"/>
        <v>132</v>
      </c>
      <c r="G97" s="22">
        <f t="shared" si="41"/>
        <v>8.33</v>
      </c>
      <c r="H97" s="22">
        <v>11.29</v>
      </c>
      <c r="I97" s="4">
        <v>25</v>
      </c>
      <c r="J97" s="12">
        <f t="shared" si="42"/>
        <v>0.08</v>
      </c>
      <c r="K97" s="12">
        <f t="shared" si="36"/>
        <v>5.5E-2</v>
      </c>
      <c r="L97" s="12">
        <f t="shared" si="36"/>
        <v>0.112</v>
      </c>
    </row>
    <row r="98" spans="2:12">
      <c r="B98" s="4">
        <v>28</v>
      </c>
      <c r="C98" s="1">
        <f t="shared" si="37"/>
        <v>2</v>
      </c>
      <c r="D98" s="20">
        <f t="shared" si="38"/>
        <v>98.5</v>
      </c>
      <c r="E98" s="1">
        <f t="shared" si="39"/>
        <v>95</v>
      </c>
      <c r="F98" s="1">
        <f t="shared" si="40"/>
        <v>102</v>
      </c>
      <c r="G98" s="22">
        <f t="shared" si="41"/>
        <v>4.95</v>
      </c>
      <c r="H98" s="22">
        <v>7.8</v>
      </c>
      <c r="I98" s="4">
        <v>28</v>
      </c>
      <c r="J98" s="12">
        <f t="shared" si="42"/>
        <v>0.04</v>
      </c>
      <c r="K98" s="12">
        <f t="shared" si="36"/>
        <v>2.5000000000000001E-2</v>
      </c>
      <c r="L98" s="12">
        <f t="shared" si="36"/>
        <v>5.6000000000000001E-2</v>
      </c>
    </row>
    <row r="99" spans="2:12">
      <c r="B99" s="4">
        <v>9</v>
      </c>
      <c r="C99" s="1">
        <f t="shared" si="37"/>
        <v>2</v>
      </c>
      <c r="D99" s="20">
        <f t="shared" si="38"/>
        <v>59</v>
      </c>
      <c r="E99" s="1">
        <f t="shared" si="39"/>
        <v>54</v>
      </c>
      <c r="F99" s="1">
        <f t="shared" si="40"/>
        <v>64</v>
      </c>
      <c r="G99" s="22"/>
      <c r="H99" s="22">
        <v>16.53</v>
      </c>
      <c r="I99" s="4">
        <v>9</v>
      </c>
      <c r="J99" s="12">
        <f t="shared" si="42"/>
        <v>-0.03</v>
      </c>
      <c r="K99" s="12">
        <f t="shared" si="36"/>
        <v>-6.9000000000000006E-2</v>
      </c>
      <c r="L99" s="12">
        <f t="shared" si="36"/>
        <v>5.0000000000000001E-3</v>
      </c>
    </row>
    <row r="100" spans="2:12">
      <c r="B100" s="4">
        <v>20</v>
      </c>
      <c r="C100" s="1">
        <f t="shared" si="37"/>
        <v>2</v>
      </c>
      <c r="D100" s="20">
        <f t="shared" si="38"/>
        <v>13.8</v>
      </c>
      <c r="E100" s="1">
        <f t="shared" si="39"/>
        <v>13</v>
      </c>
      <c r="F100" s="1">
        <f t="shared" si="40"/>
        <v>14.5</v>
      </c>
      <c r="G100" s="22">
        <f t="shared" si="41"/>
        <v>1.06</v>
      </c>
      <c r="H100" s="22">
        <v>10.83</v>
      </c>
      <c r="I100" s="4">
        <v>20</v>
      </c>
      <c r="J100" s="12">
        <f t="shared" si="42"/>
        <v>-1.4999999999999999E-2</v>
      </c>
      <c r="K100" s="12">
        <f t="shared" si="36"/>
        <v>-4.1000000000000002E-2</v>
      </c>
      <c r="L100" s="12">
        <f t="shared" si="36"/>
        <v>6.0000000000000001E-3</v>
      </c>
    </row>
    <row r="101" spans="2:12">
      <c r="B101" s="4">
        <v>31</v>
      </c>
      <c r="C101" s="1">
        <f t="shared" si="37"/>
        <v>5</v>
      </c>
      <c r="D101" s="20">
        <f t="shared" si="38"/>
        <v>203</v>
      </c>
      <c r="E101" s="1">
        <f t="shared" si="39"/>
        <v>195</v>
      </c>
      <c r="F101" s="1">
        <f t="shared" si="40"/>
        <v>210</v>
      </c>
      <c r="G101" s="22">
        <f t="shared" si="41"/>
        <v>5.52</v>
      </c>
      <c r="H101" s="22">
        <v>0</v>
      </c>
      <c r="I101" s="4">
        <v>31</v>
      </c>
      <c r="J101" s="12">
        <f t="shared" si="42"/>
        <v>0.14799999999999999</v>
      </c>
      <c r="K101" s="12">
        <f t="shared" si="36"/>
        <v>0.13100000000000001</v>
      </c>
      <c r="L101" s="12">
        <f t="shared" si="36"/>
        <v>0.16300000000000001</v>
      </c>
    </row>
    <row r="102" spans="2:12">
      <c r="B102" s="4">
        <v>32</v>
      </c>
      <c r="C102" s="1">
        <f t="shared" si="37"/>
        <v>4</v>
      </c>
      <c r="D102" s="20">
        <f t="shared" si="38"/>
        <v>175.3</v>
      </c>
      <c r="E102" s="1">
        <f t="shared" si="39"/>
        <v>166</v>
      </c>
      <c r="F102" s="1">
        <f t="shared" si="40"/>
        <v>181</v>
      </c>
      <c r="G102" s="22">
        <f t="shared" si="41"/>
        <v>6.9</v>
      </c>
      <c r="H102" s="22">
        <v>3.55</v>
      </c>
      <c r="I102" s="4">
        <v>32</v>
      </c>
      <c r="J102" s="12">
        <f t="shared" si="42"/>
        <v>3.4000000000000002E-2</v>
      </c>
      <c r="K102" s="12">
        <f t="shared" si="36"/>
        <v>0.01</v>
      </c>
      <c r="L102" s="12">
        <f t="shared" si="36"/>
        <v>4.8000000000000001E-2</v>
      </c>
    </row>
    <row r="103" spans="2:12">
      <c r="B103" s="4">
        <v>1</v>
      </c>
      <c r="C103" s="1">
        <f t="shared" si="37"/>
        <v>5</v>
      </c>
      <c r="D103" s="20">
        <f t="shared" si="38"/>
        <v>539.6</v>
      </c>
      <c r="E103" s="1">
        <f t="shared" si="39"/>
        <v>525</v>
      </c>
      <c r="F103" s="1">
        <f t="shared" si="40"/>
        <v>546</v>
      </c>
      <c r="G103" s="22">
        <f t="shared" si="41"/>
        <v>8.5</v>
      </c>
      <c r="H103" s="22">
        <v>4.21</v>
      </c>
      <c r="I103" s="4">
        <v>1</v>
      </c>
      <c r="J103" s="12">
        <f t="shared" si="42"/>
        <v>2.7320000000000002</v>
      </c>
      <c r="K103" s="12">
        <f t="shared" si="42"/>
        <v>2.72</v>
      </c>
      <c r="L103" s="12">
        <f t="shared" si="42"/>
        <v>2.7370000000000001</v>
      </c>
    </row>
    <row r="104" spans="2:12">
      <c r="B104" s="4">
        <v>8</v>
      </c>
      <c r="C104" s="1">
        <f t="shared" si="37"/>
        <v>6</v>
      </c>
      <c r="D104" s="20">
        <f t="shared" si="38"/>
        <v>181.3</v>
      </c>
      <c r="E104" s="1">
        <f t="shared" si="39"/>
        <v>166</v>
      </c>
      <c r="F104" s="1">
        <f t="shared" si="40"/>
        <v>190</v>
      </c>
      <c r="G104" s="22">
        <f t="shared" si="41"/>
        <v>8.89</v>
      </c>
      <c r="H104" s="22">
        <v>0.28999999999999998</v>
      </c>
      <c r="I104" s="4">
        <v>8</v>
      </c>
      <c r="J104" s="12">
        <f t="shared" ref="J104:L104" si="43">LOG10(D104)-$A85</f>
        <v>2.258</v>
      </c>
      <c r="K104" s="12">
        <f t="shared" si="43"/>
        <v>2.2200000000000002</v>
      </c>
      <c r="L104" s="12">
        <f t="shared" si="43"/>
        <v>2.2789999999999999</v>
      </c>
    </row>
  </sheetData>
  <phoneticPr fontId="1"/>
  <printOptions gridLines="1"/>
  <pageMargins left="0.75" right="0.75" top="1" bottom="1" header="0.4921259845" footer="0.4921259845"/>
  <headerFooter>
    <oddHeader>&amp;CSheridan Beds, Types</oddHeader>
    <oddFooter>&amp;L_x000D_&amp;1#&amp;"Calibri"&amp;11&amp;K000000 Classification: Protected A</oddFooter>
  </headerFooter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Feuil1</vt:lpstr>
      <vt:lpstr>Feuil1!Print_Area</vt:lpstr>
    </vt:vector>
  </TitlesOfParts>
  <Company>MUSEUM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Christina Barron-Ortiz</cp:lastModifiedBy>
  <cp:lastPrinted>2001-07-27T14:54:23Z</cp:lastPrinted>
  <dcterms:created xsi:type="dcterms:W3CDTF">1999-02-25T18:28:59Z</dcterms:created>
  <dcterms:modified xsi:type="dcterms:W3CDTF">2025-08-30T18:07:57Z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bf2ea38-542c-4b75-bd7d-582ec36a519f_Enabled">
    <vt:lpwstr>true</vt:lpwstr>
  </property>
  <property fmtid="{D5CDD505-2E9C-101B-9397-08002B2CF9AE}" pid="3" name="MSIP_Label_abf2ea38-542c-4b75-bd7d-582ec36a519f_SetDate">
    <vt:lpwstr>2025-05-13T23:47:55Z</vt:lpwstr>
  </property>
  <property fmtid="{D5CDD505-2E9C-101B-9397-08002B2CF9AE}" pid="4" name="MSIP_Label_abf2ea38-542c-4b75-bd7d-582ec36a519f_Method">
    <vt:lpwstr>Standard</vt:lpwstr>
  </property>
  <property fmtid="{D5CDD505-2E9C-101B-9397-08002B2CF9AE}" pid="5" name="MSIP_Label_abf2ea38-542c-4b75-bd7d-582ec36a519f_Name">
    <vt:lpwstr>Protected A</vt:lpwstr>
  </property>
  <property fmtid="{D5CDD505-2E9C-101B-9397-08002B2CF9AE}" pid="6" name="MSIP_Label_abf2ea38-542c-4b75-bd7d-582ec36a519f_SiteId">
    <vt:lpwstr>2bb51c06-af9b-42c5-8bf5-3c3b7b10850b</vt:lpwstr>
  </property>
  <property fmtid="{D5CDD505-2E9C-101B-9397-08002B2CF9AE}" pid="7" name="MSIP_Label_abf2ea38-542c-4b75-bd7d-582ec36a519f_ActionId">
    <vt:lpwstr>9e6d50fd-04b0-4346-897f-d4a1664df3ce</vt:lpwstr>
  </property>
  <property fmtid="{D5CDD505-2E9C-101B-9397-08002B2CF9AE}" pid="8" name="MSIP_Label_abf2ea38-542c-4b75-bd7d-582ec36a519f_ContentBits">
    <vt:lpwstr>2</vt:lpwstr>
  </property>
</Properties>
</file>